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er\OneDrive - Danish Refugee Council\Procurement\1.1.8 Construction of KG in Marneuli\"/>
    </mc:Choice>
  </mc:AlternateContent>
  <xr:revisionPtr revIDLastSave="0" documentId="13_ncr:1_{02746415-C68F-4659-B89B-76B49D402569}" xr6:coauthVersionLast="47" xr6:coauthVersionMax="47" xr10:uidLastSave="{00000000-0000-0000-0000-000000000000}"/>
  <bookViews>
    <workbookView xWindow="-108" yWindow="-108" windowWidth="23256" windowHeight="12576" xr2:uid="{00000000-000D-0000-FFFF-FFFF00000000}"/>
  </bookViews>
  <sheets>
    <sheet name="Budget" sheetId="10" r:id="rId1"/>
    <sheet name="Fire Alarm" sheetId="21" r:id="rId2"/>
    <sheet name="El. Works" sheetId="11" r:id="rId3"/>
    <sheet name="Water sanitation" sheetId="19" r:id="rId4"/>
    <sheet name="Heating system" sheetId="20" r:id="rId5"/>
  </sheets>
  <definedNames>
    <definedName name="_xlnm.Print_Area" localSheetId="0">Budget!$A$1:$J$369</definedName>
    <definedName name="_xlnm.Print_Area" localSheetId="3">'Water sanitation'!$A$1:$F$78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4" i="10" l="1"/>
  <c r="F61" i="10" s="1"/>
  <c r="F293" i="10"/>
  <c r="F290" i="10"/>
  <c r="F287" i="10"/>
  <c r="F296" i="10" s="1"/>
  <c r="F284" i="10"/>
  <c r="F278" i="10"/>
  <c r="F24" i="21"/>
  <c r="F22" i="21"/>
  <c r="F20" i="21"/>
  <c r="F91" i="10" l="1"/>
  <c r="F88" i="10"/>
  <c r="F25" i="10"/>
  <c r="F76" i="10" l="1"/>
  <c r="J61" i="10"/>
  <c r="J62" i="10"/>
  <c r="J220" i="10"/>
  <c r="J219" i="10"/>
  <c r="D37" i="20" l="1"/>
  <c r="F37" i="20" s="1"/>
  <c r="D54" i="19"/>
  <c r="F258" i="10"/>
  <c r="J258" i="10" s="1"/>
  <c r="F191" i="10"/>
  <c r="F194" i="10" s="1"/>
  <c r="J194" i="10" s="1"/>
  <c r="D24" i="11"/>
  <c r="F24" i="11" s="1"/>
  <c r="J293" i="10"/>
  <c r="J294" i="10"/>
  <c r="J287" i="10"/>
  <c r="J284" i="10"/>
  <c r="F281" i="10"/>
  <c r="J281" i="10" s="1"/>
  <c r="F265" i="10"/>
  <c r="F268" i="10" s="1"/>
  <c r="J268" i="10" s="1"/>
  <c r="F197" i="10"/>
  <c r="J197" i="10" s="1"/>
  <c r="F185" i="10"/>
  <c r="J185" i="10" s="1"/>
  <c r="F182" i="10"/>
  <c r="J182" i="10" s="1"/>
  <c r="F160" i="10"/>
  <c r="J160" i="10" s="1"/>
  <c r="F151" i="10"/>
  <c r="J151" i="10" s="1"/>
  <c r="F148" i="10"/>
  <c r="J148" i="10" s="1"/>
  <c r="F141" i="10"/>
  <c r="J141" i="10" s="1"/>
  <c r="F135" i="10"/>
  <c r="J135" i="10" s="1"/>
  <c r="F128" i="10"/>
  <c r="J128" i="10" s="1"/>
  <c r="F122" i="10"/>
  <c r="J122" i="10" s="1"/>
  <c r="F116" i="10"/>
  <c r="J116" i="10" s="1"/>
  <c r="F113" i="10"/>
  <c r="J113" i="10" s="1"/>
  <c r="J102" i="10"/>
  <c r="J101" i="10"/>
  <c r="J99" i="10"/>
  <c r="J98" i="10"/>
  <c r="J111" i="10"/>
  <c r="J110" i="10"/>
  <c r="J108" i="10"/>
  <c r="J107" i="10"/>
  <c r="J88" i="10"/>
  <c r="J44" i="10"/>
  <c r="J43" i="10"/>
  <c r="J79" i="10"/>
  <c r="J64" i="10"/>
  <c r="F49" i="10"/>
  <c r="J49" i="10" s="1"/>
  <c r="F40" i="10"/>
  <c r="J40" i="10" s="1"/>
  <c r="J25" i="10"/>
  <c r="F31" i="10"/>
  <c r="J31" i="10" s="1"/>
  <c r="F28" i="10"/>
  <c r="J28" i="10" s="1"/>
  <c r="F19" i="10"/>
  <c r="J19" i="10" s="1"/>
  <c r="F13" i="20"/>
  <c r="F15" i="20"/>
  <c r="F17" i="20"/>
  <c r="F19" i="20"/>
  <c r="F21" i="20"/>
  <c r="F23" i="20"/>
  <c r="F25" i="20"/>
  <c r="F27" i="20"/>
  <c r="F29" i="20"/>
  <c r="F31" i="20"/>
  <c r="F33" i="20"/>
  <c r="F35" i="20"/>
  <c r="F39" i="20"/>
  <c r="F41" i="20"/>
  <c r="F14" i="19"/>
  <c r="F16" i="19"/>
  <c r="F18" i="19"/>
  <c r="F20" i="19"/>
  <c r="F22" i="19"/>
  <c r="F24" i="19"/>
  <c r="F26" i="19"/>
  <c r="F28" i="19"/>
  <c r="F30" i="19"/>
  <c r="F32" i="19"/>
  <c r="F34" i="19"/>
  <c r="F36" i="19"/>
  <c r="F38" i="19"/>
  <c r="F40" i="19"/>
  <c r="F42" i="19"/>
  <c r="J73" i="10"/>
  <c r="J74" i="10"/>
  <c r="J75" i="10"/>
  <c r="J76" i="10"/>
  <c r="J77" i="10"/>
  <c r="J78" i="10"/>
  <c r="J80" i="10"/>
  <c r="J81" i="10"/>
  <c r="J82" i="10"/>
  <c r="J243" i="10"/>
  <c r="J240" i="10"/>
  <c r="J237" i="10"/>
  <c r="J231" i="10"/>
  <c r="J222" i="10"/>
  <c r="J213" i="10"/>
  <c r="F6" i="21"/>
  <c r="J200" i="10"/>
  <c r="J104" i="10"/>
  <c r="J16" i="10"/>
  <c r="J269" i="10"/>
  <c r="F32" i="11"/>
  <c r="J327" i="10"/>
  <c r="F18" i="21"/>
  <c r="F16" i="21"/>
  <c r="F14" i="21"/>
  <c r="F12" i="21"/>
  <c r="F10" i="21"/>
  <c r="F8" i="21"/>
  <c r="H39" i="20"/>
  <c r="H37" i="20"/>
  <c r="D48" i="19"/>
  <c r="D56" i="19"/>
  <c r="F56" i="19"/>
  <c r="D6" i="19"/>
  <c r="F6" i="19"/>
  <c r="F16" i="11"/>
  <c r="F12" i="11"/>
  <c r="F14" i="11"/>
  <c r="F10" i="11"/>
  <c r="J290" i="10"/>
  <c r="J192" i="10"/>
  <c r="J203" i="10"/>
  <c r="J91" i="10"/>
  <c r="J142" i="10"/>
  <c r="J139" i="10"/>
  <c r="J138" i="10"/>
  <c r="J149" i="10"/>
  <c r="J177" i="10"/>
  <c r="J176" i="10"/>
  <c r="J161" i="10"/>
  <c r="J157" i="10"/>
  <c r="F125" i="10"/>
  <c r="J125" i="10" s="1"/>
  <c r="J250" i="10"/>
  <c r="J249" i="10"/>
  <c r="J253" i="10"/>
  <c r="J252" i="10"/>
  <c r="J241" i="10"/>
  <c r="J235" i="10"/>
  <c r="J234" i="10"/>
  <c r="J238" i="10"/>
  <c r="J229" i="10"/>
  <c r="J214" i="10"/>
  <c r="J211" i="10"/>
  <c r="J247" i="10"/>
  <c r="J246" i="10"/>
  <c r="H21" i="20"/>
  <c r="H29" i="20"/>
  <c r="H27" i="20"/>
  <c r="H25" i="20"/>
  <c r="H23" i="20"/>
  <c r="H19" i="20"/>
  <c r="H33" i="20"/>
  <c r="J320" i="10"/>
  <c r="F62" i="19"/>
  <c r="F54" i="19"/>
  <c r="F11" i="20"/>
  <c r="H11" i="20"/>
  <c r="H13" i="20"/>
  <c r="H15" i="20"/>
  <c r="H17" i="20"/>
  <c r="H31" i="20"/>
  <c r="H35" i="20"/>
  <c r="H41" i="20"/>
  <c r="F22" i="11"/>
  <c r="F34" i="11"/>
  <c r="F12" i="19"/>
  <c r="F50" i="19"/>
  <c r="F52" i="19"/>
  <c r="F64" i="19"/>
  <c r="F66" i="19"/>
  <c r="F68" i="19"/>
  <c r="F6" i="11"/>
  <c r="F8" i="11"/>
  <c r="F18" i="11"/>
  <c r="F20" i="11"/>
  <c r="F26" i="11"/>
  <c r="F28" i="11"/>
  <c r="F30" i="11"/>
  <c r="F36" i="11"/>
  <c r="F38" i="11"/>
  <c r="F40" i="11"/>
  <c r="J22" i="10"/>
  <c r="J41" i="10"/>
  <c r="J46" i="10"/>
  <c r="J47" i="10"/>
  <c r="J50" i="10"/>
  <c r="J52" i="10"/>
  <c r="J53" i="10"/>
  <c r="J55" i="10"/>
  <c r="J56" i="10"/>
  <c r="J58" i="10"/>
  <c r="J59" i="10"/>
  <c r="J65" i="10"/>
  <c r="J105" i="10"/>
  <c r="J114" i="10"/>
  <c r="J117" i="10"/>
  <c r="J119" i="10"/>
  <c r="J120" i="10"/>
  <c r="J123" i="10"/>
  <c r="J126" i="10"/>
  <c r="J129" i="10"/>
  <c r="J136" i="10"/>
  <c r="J152" i="10"/>
  <c r="J154" i="10"/>
  <c r="J155" i="10"/>
  <c r="J158" i="10"/>
  <c r="J163" i="10"/>
  <c r="J164" i="10"/>
  <c r="J166" i="10"/>
  <c r="J167" i="10"/>
  <c r="J173" i="10"/>
  <c r="J174" i="10"/>
  <c r="J180" i="10"/>
  <c r="J183" i="10"/>
  <c r="J186" i="10"/>
  <c r="J189" i="10"/>
  <c r="J195" i="10"/>
  <c r="J198" i="10"/>
  <c r="J201" i="10"/>
  <c r="J204" i="10"/>
  <c r="J217" i="10"/>
  <c r="J223" i="10"/>
  <c r="J226" i="10"/>
  <c r="J232" i="10"/>
  <c r="J244" i="10"/>
  <c r="J255" i="10"/>
  <c r="J256" i="10"/>
  <c r="J259" i="10"/>
  <c r="J266" i="10"/>
  <c r="J271" i="10"/>
  <c r="J272" i="10"/>
  <c r="J282" i="10"/>
  <c r="J288" i="10"/>
  <c r="J291" i="10"/>
  <c r="J297" i="10"/>
  <c r="J306" i="10"/>
  <c r="J313" i="10"/>
  <c r="J179" i="10"/>
  <c r="F48" i="19"/>
  <c r="J296" i="10"/>
  <c r="J228" i="10"/>
  <c r="J210" i="10"/>
  <c r="J225" i="10"/>
  <c r="J216" i="10"/>
  <c r="F70" i="19"/>
  <c r="F58" i="19" l="1"/>
  <c r="F27" i="21"/>
  <c r="H326" i="10" s="1"/>
  <c r="J326" i="10" s="1"/>
  <c r="H43" i="20"/>
  <c r="F43" i="20"/>
  <c r="H319" i="10" s="1"/>
  <c r="J319" i="10" s="1"/>
  <c r="F44" i="19"/>
  <c r="F71" i="19" s="1"/>
  <c r="H312" i="10" s="1"/>
  <c r="J312" i="10" s="1"/>
  <c r="J131" i="10"/>
  <c r="J337" i="10" s="1"/>
  <c r="J261" i="10"/>
  <c r="J341" i="10" s="1"/>
  <c r="F43" i="11"/>
  <c r="J67" i="10"/>
  <c r="J334" i="10" s="1"/>
  <c r="J144" i="10"/>
  <c r="J338" i="10" s="1"/>
  <c r="J265" i="10"/>
  <c r="J274" i="10" s="1"/>
  <c r="J342" i="10" s="1"/>
  <c r="J84" i="10"/>
  <c r="J335" i="10" s="1"/>
  <c r="J34" i="10"/>
  <c r="J333" i="10" s="1"/>
  <c r="J94" i="10"/>
  <c r="J336" i="10" s="1"/>
  <c r="J169" i="10"/>
  <c r="J339" i="10" s="1"/>
  <c r="F188" i="10"/>
  <c r="J188" i="10" s="1"/>
  <c r="J191" i="10"/>
  <c r="J278" i="10"/>
  <c r="J299" i="10" s="1"/>
  <c r="J343" i="10" s="1"/>
  <c r="J322" i="10" l="1"/>
  <c r="J346" i="10" s="1"/>
  <c r="J315" i="10"/>
  <c r="J345" i="10" s="1"/>
  <c r="J329" i="10"/>
  <c r="J347" i="10" s="1"/>
  <c r="J206" i="10"/>
  <c r="J340" i="10" s="1"/>
  <c r="H305" i="10"/>
  <c r="J305" i="10" s="1"/>
  <c r="J308" i="10" l="1"/>
  <c r="J344" i="10" s="1"/>
  <c r="J349" i="10" s="1"/>
  <c r="J351" i="10" s="1"/>
  <c r="J353" i="10" s="1"/>
  <c r="J355" i="10" s="1"/>
  <c r="J357" i="10" s="1"/>
  <c r="J359" i="10" s="1"/>
  <c r="J361" i="10" s="1"/>
  <c r="J363" i="10" s="1"/>
  <c r="J365" i="10" s="1"/>
</calcChain>
</file>

<file path=xl/sharedStrings.xml><?xml version="1.0" encoding="utf-8"?>
<sst xmlns="http://schemas.openxmlformats.org/spreadsheetml/2006/main" count="882" uniqueCount="487">
  <si>
    <t>TOTAL 1</t>
  </si>
  <si>
    <t>TOTAL 8</t>
  </si>
  <si>
    <t>TOTAL 7</t>
  </si>
  <si>
    <t>TOTAL 6</t>
  </si>
  <si>
    <t>TOTAL 5</t>
  </si>
  <si>
    <t>TOTAL 4</t>
  </si>
  <si>
    <t>TOTAL 3</t>
  </si>
  <si>
    <t>TOTAL 2</t>
  </si>
  <si>
    <t>TOTAL 9</t>
  </si>
  <si>
    <t>Complete</t>
  </si>
  <si>
    <t>TOTAL 10</t>
  </si>
  <si>
    <t>TOTAL 11</t>
  </si>
  <si>
    <t>TOTAL 12</t>
  </si>
  <si>
    <t>DANISH REFUGEE COUNCIL</t>
  </si>
  <si>
    <t>m'</t>
  </si>
  <si>
    <t>x</t>
  </si>
  <si>
    <t>TOTAL    1</t>
  </si>
  <si>
    <t>TOTAL    2</t>
  </si>
  <si>
    <t>TOTAL    3</t>
  </si>
  <si>
    <t>TOTAL    4</t>
  </si>
  <si>
    <t>TOTAL    5</t>
  </si>
  <si>
    <t>TOTAL    6</t>
  </si>
  <si>
    <t>TOTAL    7</t>
  </si>
  <si>
    <t>TOTAL    8</t>
  </si>
  <si>
    <t>TOTAL    9</t>
  </si>
  <si>
    <t>TOTAL  10</t>
  </si>
  <si>
    <t>TOTAL  11</t>
  </si>
  <si>
    <t>TOTAL  12</t>
  </si>
  <si>
    <r>
      <t xml:space="preserve">lump sum
</t>
    </r>
    <r>
      <rPr>
        <b/>
        <sz val="10"/>
        <rFont val="Arial"/>
        <family val="2"/>
      </rPr>
      <t/>
    </r>
  </si>
  <si>
    <r>
      <t xml:space="preserve">pcs.
</t>
    </r>
    <r>
      <rPr>
        <sz val="10"/>
        <rFont val="Arial"/>
        <family val="2"/>
      </rPr>
      <t xml:space="preserve">     </t>
    </r>
  </si>
  <si>
    <r>
      <t xml:space="preserve">pcs.
</t>
    </r>
    <r>
      <rPr>
        <sz val="10"/>
        <rFont val="Arial"/>
        <family val="2"/>
      </rPr>
      <t xml:space="preserve">    </t>
    </r>
  </si>
  <si>
    <r>
      <t xml:space="preserve">pcs.
</t>
    </r>
    <r>
      <rPr>
        <b/>
        <sz val="10"/>
        <rFont val="Arial"/>
        <family val="2"/>
      </rPr>
      <t/>
    </r>
  </si>
  <si>
    <r>
      <t xml:space="preserve">pcs.
</t>
    </r>
    <r>
      <rPr>
        <sz val="10"/>
        <rFont val="Arial"/>
        <family val="2"/>
      </rPr>
      <t xml:space="preserve">  </t>
    </r>
  </si>
  <si>
    <t>Pos.</t>
  </si>
  <si>
    <t>CONCRETE WORKS/ ბეტონის სამუშაოები</t>
  </si>
  <si>
    <t xml:space="preserve">REINFORCEMENT STEEL-ფოლადის არმატურა </t>
  </si>
  <si>
    <t>INSULATION WORKS -საიზოლაციო სამუშაოები</t>
  </si>
  <si>
    <t>ელექტრო გაყვანილობისთვის საჭირო მასალის მოწოდება და მისი მოწყობა</t>
  </si>
  <si>
    <t xml:space="preserve">DESCRIPTION OF WORK </t>
  </si>
  <si>
    <t>შენობის ადგილის გასუფთავება და გასწორება</t>
  </si>
  <si>
    <r>
      <rPr>
        <sz val="10"/>
        <rFont val="AcadNusx"/>
      </rPr>
      <t>m</t>
    </r>
    <r>
      <rPr>
        <vertAlign val="superscript"/>
        <sz val="10"/>
        <rFont val="Arial"/>
        <family val="2"/>
        <charset val="204"/>
      </rPr>
      <t>3</t>
    </r>
  </si>
  <si>
    <r>
      <t>m</t>
    </r>
    <r>
      <rPr>
        <vertAlign val="superscript"/>
        <sz val="10"/>
        <rFont val="Arial"/>
        <family val="2"/>
        <charset val="204"/>
      </rPr>
      <t>3</t>
    </r>
    <r>
      <rPr>
        <sz val="10"/>
        <rFont val="AcadNusx"/>
      </rPr>
      <t/>
    </r>
  </si>
  <si>
    <t xml:space="preserve"> Quantity/რაოდენობა     </t>
  </si>
  <si>
    <t>Price  /ფასი</t>
  </si>
  <si>
    <t>შიდა გაყვანილობა</t>
  </si>
  <si>
    <t>TOTAL/ჯამი</t>
  </si>
  <si>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</si>
  <si>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მეტალო-პლასტმასის გამანაწილებელი ყუთის დამონტაჟება Φ 60 mm</t>
  </si>
  <si>
    <r>
      <rPr>
        <sz val="10"/>
        <rFont val="AcadNusx"/>
      </rPr>
      <t>m</t>
    </r>
    <r>
      <rPr>
        <vertAlign val="superscript"/>
        <sz val="10"/>
        <rFont val="Arial"/>
        <family val="2"/>
        <charset val="204"/>
      </rPr>
      <t>2</t>
    </r>
  </si>
  <si>
    <t>piece</t>
  </si>
  <si>
    <t xml:space="preserve">  BILL OF QUANTITIES </t>
  </si>
  <si>
    <t>წყალგაყვანილობის და კანალიზაციის სამუშაოები ნახაზების მიხედვით</t>
  </si>
  <si>
    <r>
      <t>MASONRY WORKS /</t>
    </r>
    <r>
      <rPr>
        <b/>
        <sz val="14"/>
        <rFont val="AcadNusx"/>
      </rPr>
      <t>კედლის წყობა</t>
    </r>
  </si>
  <si>
    <r>
      <t>ROOF WORKS /</t>
    </r>
    <r>
      <rPr>
        <b/>
        <sz val="14"/>
        <rFont val="AcadNusx"/>
      </rPr>
      <t xml:space="preserve"> გადახურვის სამუშაოები</t>
    </r>
  </si>
  <si>
    <r>
      <t>PLASTER WORKS /</t>
    </r>
    <r>
      <rPr>
        <b/>
        <sz val="14"/>
        <rFont val="Arial"/>
        <family val="2"/>
      </rPr>
      <t xml:space="preserve"> </t>
    </r>
    <r>
      <rPr>
        <b/>
        <sz val="14"/>
        <rFont val="AcadNusx"/>
      </rPr>
      <t>ბათქაში</t>
    </r>
  </si>
  <si>
    <r>
      <t>INSULATION WORKS /</t>
    </r>
    <r>
      <rPr>
        <b/>
        <sz val="13"/>
        <rFont val="AcadNusx"/>
      </rPr>
      <t xml:space="preserve"> </t>
    </r>
    <r>
      <rPr>
        <b/>
        <sz val="14"/>
        <rFont val="AcadNusx"/>
      </rPr>
      <t>საიზოლაციო სამუშაოები</t>
    </r>
  </si>
  <si>
    <r>
      <t>FLOORING AND PANELING /</t>
    </r>
    <r>
      <rPr>
        <b/>
        <sz val="13"/>
        <rFont val="AcadNusx"/>
      </rPr>
      <t xml:space="preserve"> </t>
    </r>
    <r>
      <rPr>
        <b/>
        <sz val="14"/>
        <rFont val="AcadNusx"/>
      </rPr>
      <t>იატაკი, ჭერი და ტიხრები</t>
    </r>
  </si>
  <si>
    <r>
      <t xml:space="preserve">SHEET METAL WORKS / </t>
    </r>
    <r>
      <rPr>
        <b/>
        <sz val="14"/>
        <rFont val="AcadNusx"/>
      </rPr>
      <t>ლითონის სამუშაოები</t>
    </r>
  </si>
  <si>
    <r>
      <t xml:space="preserve">ELECTRICAL WORKS / </t>
    </r>
    <r>
      <rPr>
        <b/>
        <sz val="14"/>
        <rFont val="AcadNusx"/>
      </rPr>
      <t>ელექტროგაყვანილობის სამუშაოები</t>
    </r>
  </si>
  <si>
    <r>
      <t>WATER &amp; SEWAGE WORKS /</t>
    </r>
    <r>
      <rPr>
        <b/>
        <sz val="14"/>
        <rFont val="AcadNusx"/>
      </rPr>
      <t>წყალგაყვანილობა–კანალიზაციის სამუშაოები</t>
    </r>
  </si>
  <si>
    <r>
      <t>m</t>
    </r>
    <r>
      <rPr>
        <vertAlign val="superscript"/>
        <sz val="10"/>
        <rFont val="Arial"/>
        <family val="2"/>
        <charset val="204"/>
      </rPr>
      <t>2</t>
    </r>
    <r>
      <rPr>
        <sz val="10"/>
        <rFont val="AcadNusx"/>
      </rPr>
      <t/>
    </r>
  </si>
  <si>
    <t>Preparation of walls and ceiling for painting</t>
  </si>
  <si>
    <r>
      <t xml:space="preserve"> TOTAL
</t>
    </r>
    <r>
      <rPr>
        <b/>
        <sz val="14"/>
        <rFont val="AcadNusx"/>
      </rPr>
      <t>sul</t>
    </r>
  </si>
  <si>
    <r>
      <t xml:space="preserve">GRAND TOTAL
</t>
    </r>
    <r>
      <rPr>
        <b/>
        <sz val="14"/>
        <rFont val="AcadNusx"/>
      </rPr>
      <t>sul xarjTaRricxviT</t>
    </r>
  </si>
  <si>
    <r>
      <t>ROOF WORKS-</t>
    </r>
    <r>
      <rPr>
        <b/>
        <sz val="12"/>
        <rFont val="AcadNusx"/>
      </rPr>
      <t>გადახურვის სამუშაოები</t>
    </r>
  </si>
  <si>
    <t>ცალი</t>
  </si>
  <si>
    <r>
      <t>Unit</t>
    </r>
    <r>
      <rPr>
        <b/>
        <sz val="10"/>
        <rFont val="Arial"/>
        <family val="2"/>
      </rPr>
      <t/>
    </r>
  </si>
  <si>
    <r>
      <t>Quantity</t>
    </r>
    <r>
      <rPr>
        <b/>
        <sz val="10"/>
        <rFont val="Arial"/>
        <family val="2"/>
      </rPr>
      <t/>
    </r>
  </si>
  <si>
    <r>
      <t>Total</t>
    </r>
    <r>
      <rPr>
        <b/>
        <sz val="10"/>
        <rFont val="Arial"/>
        <family val="2"/>
      </rPr>
      <t/>
    </r>
  </si>
  <si>
    <t>I</t>
  </si>
  <si>
    <r>
      <t>Water system Installation works</t>
    </r>
    <r>
      <rPr>
        <b/>
        <sz val="12"/>
        <rFont val="Arial"/>
        <family val="2"/>
      </rPr>
      <t/>
    </r>
  </si>
  <si>
    <t>m3</t>
  </si>
  <si>
    <t>გრუნტის ხელით გათხრა მილსადენისთვის.
დაანგარიშება მ3</t>
  </si>
  <si>
    <t>მ3</t>
  </si>
  <si>
    <t>II</t>
  </si>
  <si>
    <t>Soil works/გრუნტის სამუშაოები</t>
  </si>
  <si>
    <t xml:space="preserve">გრუნტის ხელით გათხრა საკანალიზაციო მილის ტრანშეისთვის. 
დაანგარიშება კუბური მეტრით. </t>
  </si>
  <si>
    <r>
      <t xml:space="preserve">pcs 
</t>
    </r>
    <r>
      <rPr>
        <b/>
        <sz val="10"/>
        <rFont val="Arial"/>
        <family val="2"/>
      </rPr>
      <t/>
    </r>
  </si>
  <si>
    <t>ც</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</si>
  <si>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</si>
  <si>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III</t>
  </si>
  <si>
    <t>Installation works/სამონტაჟო სამუშაოები</t>
  </si>
  <si>
    <t>Purchase and installation of trap</t>
  </si>
  <si>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</si>
  <si>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m</t>
    </r>
    <r>
      <rPr>
        <vertAlign val="superscript"/>
        <sz val="10"/>
        <rFont val="Arial"/>
        <family val="2"/>
        <charset val="204"/>
      </rPr>
      <t>2</t>
    </r>
  </si>
  <si>
    <r>
      <t>m</t>
    </r>
    <r>
      <rPr>
        <vertAlign val="superscript"/>
        <sz val="10"/>
        <rFont val="Arial"/>
        <family val="2"/>
        <charset val="204"/>
      </rPr>
      <t>3</t>
    </r>
  </si>
  <si>
    <t>pcs</t>
  </si>
  <si>
    <r>
      <t>m</t>
    </r>
    <r>
      <rPr>
        <vertAlign val="superscript"/>
        <sz val="11"/>
        <rFont val="Arial"/>
        <family val="2"/>
        <charset val="204"/>
      </rPr>
      <t>2</t>
    </r>
  </si>
  <si>
    <t>გრძ.მ</t>
  </si>
  <si>
    <r>
      <rPr>
        <sz val="11"/>
        <rFont val="AcadNusx"/>
      </rPr>
      <t>m</t>
    </r>
    <r>
      <rPr>
        <vertAlign val="superscript"/>
        <sz val="11"/>
        <rFont val="Arial"/>
        <family val="2"/>
        <charset val="204"/>
      </rPr>
      <t>2</t>
    </r>
  </si>
  <si>
    <t>Description of Works/სამუშაოთა აღწერა</t>
  </si>
  <si>
    <t>ცივი წყლის მილები Ø 20 mm</t>
  </si>
  <si>
    <t>ცივი წყლის მილები Ø 25 mm</t>
  </si>
  <si>
    <t>ცხელი წყლის მილები Ø 20 mm</t>
  </si>
  <si>
    <t>DOORS, WINDOWS -კარ-ფანჯარა</t>
  </si>
  <si>
    <r>
      <t xml:space="preserve">VAT  18%
</t>
    </r>
    <r>
      <rPr>
        <b/>
        <sz val="14"/>
        <rFont val="AcadNusx"/>
      </rPr>
      <t>დღგ  18%</t>
    </r>
  </si>
  <si>
    <t>ლტოლვილთა დანიის საბჭო</t>
  </si>
  <si>
    <t>ხარჯთაღრიცხვა</t>
  </si>
  <si>
    <t>ღირებულება</t>
  </si>
  <si>
    <t>ერთ.ფასი</t>
  </si>
  <si>
    <t>რაოდენობა</t>
  </si>
  <si>
    <t>განზ.ერთეული</t>
  </si>
  <si>
    <t>სამუშაოთა ჩამონათვალი</t>
  </si>
  <si>
    <t>კომპლექტი</t>
  </si>
  <si>
    <r>
      <rPr>
        <sz val="11"/>
        <rFont val="AcadNusx"/>
      </rPr>
      <t>მ</t>
    </r>
    <r>
      <rPr>
        <vertAlign val="superscript"/>
        <sz val="11"/>
        <rFont val="Arial"/>
        <family val="2"/>
        <charset val="204"/>
      </rPr>
      <t>2</t>
    </r>
  </si>
  <si>
    <t>Installation of metal  tiled roof  (thickness 0.5mm )</t>
  </si>
  <si>
    <t>სახურავის ფენილის მოწყობა მეტალოკრამიტით (სისქe 0.5მმ)</t>
  </si>
  <si>
    <t>სახურავის კეხის მოწყობა შეღებილი ფურცლოვანი ლითონით (სისქe 0.5მმ)</t>
  </si>
  <si>
    <t>საწვიმარი ძაბრების მოწყობა შეღებილი ფურცლოვანი ლითონით (სისქით 0.5მმ)</t>
  </si>
  <si>
    <t>ქარხნული წარმოების  საცრემლურების მოწყობა შეღებილი ფურცლოვანი ლითონით (სისქe 2,00 მმ).</t>
  </si>
  <si>
    <t>Installation of the thermal insulation of ceiling with mineral wool d=10 cm.</t>
  </si>
  <si>
    <r>
      <t>METAL WORKS-</t>
    </r>
    <r>
      <rPr>
        <b/>
        <sz val="13"/>
        <rFont val="AcadNusx"/>
      </rPr>
      <t xml:space="preserve"> </t>
    </r>
    <r>
      <rPr>
        <b/>
        <sz val="13"/>
        <rFont val="Arial"/>
        <family val="2"/>
      </rPr>
      <t>ლითონის სამუშაოები</t>
    </r>
  </si>
  <si>
    <t>Other minor non-listed material  (gypsum, isolation strips, etc.)</t>
  </si>
  <si>
    <t xml:space="preserve">         Interior installation</t>
  </si>
  <si>
    <t>Painting of the ceiling with emulsion paint in two layers</t>
  </si>
  <si>
    <t>Painting of the walls with emulsion paint in two layers</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</si>
  <si>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</si>
  <si>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</si>
  <si>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t>ჰიდროიზოლაციის მოწყობა სამზარეულოს და აბაზანის იატაკის ქვეშ ლინოკრონით (ერთი ფენა)</t>
  </si>
  <si>
    <t>ლითონის მოაჯირების მოწყობა სიმაღლით 1.0მ</t>
  </si>
  <si>
    <t>პლასტმასის ბურთულოვანი ვენტილის მოწყობა 20მმ</t>
  </si>
  <si>
    <t>პლასტმასის ბურთულოვანი ვენტილის მოწყობა 25მმ</t>
  </si>
  <si>
    <t>სხვა მასალა, რომელიც არაა ჩამოთვლილი (თაბაშირი, საიზოლაციო ლენტი და ა.შ)</t>
  </si>
  <si>
    <t>ფოლადის არმატურის მოღუნვა და მოწყობა</t>
  </si>
  <si>
    <t>სამერცხლურის მოწყობა</t>
  </si>
  <si>
    <t>სახურავის ხის ელემენტების ანტისეპტიკური და ხანძარსაწინააღმდეგო დამუშავება</t>
  </si>
  <si>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</si>
  <si>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</si>
  <si>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t>ჭერის შეღებვა ემულსიის საღებავით ორ ფენად</t>
  </si>
  <si>
    <t>კედლების შეღებვა ემულსიის საღებავით ორ ფენად</t>
  </si>
  <si>
    <r>
      <rPr>
        <b/>
        <sz val="14"/>
        <rFont val="Arial"/>
        <family val="2"/>
        <charset val="204"/>
      </rPr>
      <t>PROFIT  %</t>
    </r>
    <r>
      <rPr>
        <sz val="14"/>
        <rFont val="Arial"/>
        <family val="2"/>
        <charset val="204"/>
      </rPr>
      <t xml:space="preserve"> 
</t>
    </r>
    <r>
      <rPr>
        <sz val="14"/>
        <rFont val="AcadNusx"/>
      </rPr>
      <t xml:space="preserve">მოგება %  </t>
    </r>
  </si>
  <si>
    <t>მასალის მოწოდება და ენდაოს მოწყობა შეღებილი ფურცლოვანი ლითონით (სისქe 0.5მმ)</t>
  </si>
  <si>
    <r>
      <t>FENCING-</t>
    </r>
    <r>
      <rPr>
        <b/>
        <sz val="13"/>
        <rFont val="AcadNusx"/>
      </rPr>
      <t xml:space="preserve"> </t>
    </r>
    <r>
      <rPr>
        <b/>
        <sz val="13"/>
        <rFont val="Arial"/>
        <family val="2"/>
      </rPr>
      <t>შემოღობვა</t>
    </r>
  </si>
  <si>
    <r>
      <t>m</t>
    </r>
    <r>
      <rPr>
        <vertAlign val="superscript"/>
        <sz val="10"/>
        <rFont val="AcadNusx"/>
      </rPr>
      <t>2</t>
    </r>
  </si>
  <si>
    <t>გრუნტის დამუშავება ღობის საძირკვლისთვის ხელით</t>
  </si>
  <si>
    <t>Digging of ground for fencing manually</t>
  </si>
  <si>
    <t>ღობისათვის საძირკვლის მოწყობა ბეტონით</t>
  </si>
  <si>
    <t>FENCING- შემოღობვა</t>
  </si>
  <si>
    <t>TOTAL  13</t>
  </si>
  <si>
    <t>პლასტმასის გოფრირებული მილი კაბელების ჩასაწყობად</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</si>
  <si>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</si>
  <si>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r>
      <t>Heating system Installation works</t>
    </r>
    <r>
      <rPr>
        <b/>
        <sz val="12"/>
        <rFont val="Arial"/>
        <family val="2"/>
      </rPr>
      <t/>
    </r>
  </si>
  <si>
    <t xml:space="preserve">გათბობის სისტემის მოწყობის ხარჯთარიცხვა </t>
  </si>
  <si>
    <t>წყალგაყვანილობისა და კანალიზაციის სისტემის მოწყობის ხარჯთარიცხვა</t>
  </si>
  <si>
    <t>pipes for hot waterØ 25 mm</t>
  </si>
  <si>
    <t>ცხელი წყლის მილები Ø 25 mm</t>
  </si>
  <si>
    <t>HEATING SYSTEM -გათბობის სამუშაოები</t>
  </si>
  <si>
    <t>გათბობის სამუშაოები ნახაზების მიხედვით</t>
  </si>
  <si>
    <t>TOTAL 13</t>
  </si>
  <si>
    <t>ავტომატური ჰაერგამშვები</t>
  </si>
  <si>
    <t>ვენტილი რადიატორებისთვის</t>
  </si>
  <si>
    <t>TOTAL  14</t>
  </si>
  <si>
    <t xml:space="preserve">Installation of the columns with concrete B-25 (including the formwork) </t>
  </si>
  <si>
    <r>
      <t xml:space="preserve">Steelbar A-500c D18mm       </t>
    </r>
    <r>
      <rPr>
        <b/>
        <sz val="13"/>
        <rFont val="AcadNusx"/>
      </rPr>
      <t xml:space="preserve"> armatura</t>
    </r>
    <r>
      <rPr>
        <b/>
        <sz val="13"/>
        <rFont val="Arial"/>
        <family val="2"/>
      </rPr>
      <t xml:space="preserve"> A-500c  D18</t>
    </r>
    <r>
      <rPr>
        <b/>
        <sz val="13"/>
        <rFont val="AcadNusx"/>
      </rPr>
      <t>mm</t>
    </r>
  </si>
  <si>
    <t>ლითონის ელემენტების შეღებვა ზეთოვანი საღებავით 2 ფენად</t>
  </si>
  <si>
    <t>Installation of  Grounding contour (according to the drawings)</t>
  </si>
  <si>
    <t xml:space="preserve">Expenditures on the installation of heating system </t>
  </si>
  <si>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</si>
  <si>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t>გრუნტის დამუშავება ხელით</t>
  </si>
  <si>
    <r>
      <t xml:space="preserve">Steelbar A-240c D6mm       </t>
    </r>
    <r>
      <rPr>
        <b/>
        <sz val="13"/>
        <rFont val="AcadNusx"/>
      </rPr>
      <t xml:space="preserve">  armatura</t>
    </r>
    <r>
      <rPr>
        <b/>
        <sz val="13"/>
        <rFont val="Arial"/>
        <family val="2"/>
      </rPr>
      <t xml:space="preserve"> A-240c  D6</t>
    </r>
    <r>
      <rPr>
        <b/>
        <sz val="13"/>
        <rFont val="AcadNusx"/>
      </rPr>
      <t>mm</t>
    </r>
    <r>
      <rPr>
        <b/>
        <sz val="13"/>
        <rFont val="Arial"/>
        <family val="2"/>
      </rPr>
      <t xml:space="preserve">      </t>
    </r>
  </si>
  <si>
    <r>
      <t xml:space="preserve">Steelbar A-500c D20mm       </t>
    </r>
    <r>
      <rPr>
        <b/>
        <sz val="13"/>
        <rFont val="AcadNusx"/>
      </rPr>
      <t xml:space="preserve"> armatura</t>
    </r>
    <r>
      <rPr>
        <b/>
        <sz val="13"/>
        <rFont val="Arial"/>
        <family val="2"/>
      </rPr>
      <t xml:space="preserve"> A-500c  D20</t>
    </r>
    <r>
      <rPr>
        <b/>
        <sz val="13"/>
        <rFont val="AcadNusx"/>
      </rPr>
      <t>mm</t>
    </r>
  </si>
  <si>
    <r>
      <t xml:space="preserve">Steelbar A-500c D22mm       </t>
    </r>
    <r>
      <rPr>
        <b/>
        <sz val="13"/>
        <rFont val="AcadNusx"/>
      </rPr>
      <t xml:space="preserve"> armatura</t>
    </r>
    <r>
      <rPr>
        <b/>
        <sz val="13"/>
        <rFont val="Arial"/>
        <family val="2"/>
      </rPr>
      <t xml:space="preserve"> A-500c  D22</t>
    </r>
    <r>
      <rPr>
        <b/>
        <sz val="13"/>
        <rFont val="AcadNusx"/>
      </rPr>
      <t>mm</t>
    </r>
  </si>
  <si>
    <t>ლითონის შესასვლელი კარების მოწყობა 90X280sm (ლითონის ფურცლის სისქე არანაკლებ 1.5მმ, საბოლოო დამუშავებით და შეღებვით)</t>
  </si>
  <si>
    <t>ლითონის შესასვლელი კარების მოწყობა 100X280sm (ლითონის ფურცლის სისქე არანაკლებ 1.5მმ, საბოლოო დამუშავებით და შეღებვით)</t>
  </si>
  <si>
    <r>
      <t>Installation of the plastic window sill 4cmX15cmX140cm</t>
    </r>
    <r>
      <rPr>
        <sz val="12"/>
        <rFont val="Arial"/>
        <family val="2"/>
      </rPr>
      <t xml:space="preserve"> </t>
    </r>
    <r>
      <rPr>
        <sz val="13"/>
        <rFont val="Arial"/>
        <family val="2"/>
      </rPr>
      <t>(White)</t>
    </r>
  </si>
  <si>
    <r>
      <t>Installation of the plastic window sill 4cmX15cmX190cm</t>
    </r>
    <r>
      <rPr>
        <sz val="12"/>
        <rFont val="Arial"/>
        <family val="2"/>
      </rPr>
      <t xml:space="preserve"> </t>
    </r>
    <r>
      <rPr>
        <sz val="13"/>
        <rFont val="Arial"/>
        <family val="2"/>
      </rPr>
      <t>(White)</t>
    </r>
  </si>
  <si>
    <t>პლასტიკატის შეკიდული ჭერის მოწყობა ლითონის კარკასზე</t>
  </si>
  <si>
    <r>
      <rPr>
        <sz val="12"/>
        <rFont val="AcadNusx"/>
      </rPr>
      <t>m</t>
    </r>
    <r>
      <rPr>
        <vertAlign val="superscript"/>
        <sz val="12"/>
        <rFont val="Arial"/>
        <family val="2"/>
        <charset val="204"/>
      </rPr>
      <t>2</t>
    </r>
  </si>
  <si>
    <r>
      <t>m</t>
    </r>
    <r>
      <rPr>
        <vertAlign val="superscript"/>
        <sz val="12"/>
        <rFont val="Arial"/>
        <family val="2"/>
        <charset val="204"/>
      </rPr>
      <t>2</t>
    </r>
  </si>
  <si>
    <t>გარე კედლების შელესვა ყინვაგამძლე წებოცემენტით ნეილონის ბადეზე</t>
  </si>
  <si>
    <t>გარე კედლების შეღებვა ფასადის საღებავით ორ ფენად</t>
  </si>
  <si>
    <t>zეძირკვლის და ლავგარდნის დამუშავება წებოცემენტით</t>
  </si>
  <si>
    <t>Installation of indoor cooper electrical cable (5X16 mm2)</t>
  </si>
  <si>
    <t>შიდა ელექტრო გაყვანილობის სპილენძის კაბელის მოწყობა (5X16 mm2)</t>
  </si>
  <si>
    <t>ცივი წყლის მილები Ø 40 mm</t>
  </si>
  <si>
    <t>პლასტმასის ბურთულოვანი ვენტილის მოწყობა 40მმ</t>
  </si>
  <si>
    <t>.</t>
  </si>
  <si>
    <r>
      <t>EXCAVATION WORKS-</t>
    </r>
    <r>
      <rPr>
        <b/>
        <sz val="12"/>
        <rFont val="AcadNusx"/>
      </rPr>
      <t>მიწის სამუშაოები</t>
    </r>
  </si>
  <si>
    <t>Cleaning and evening of the building site</t>
  </si>
  <si>
    <t>შენიშვნა:  მასალის დაანგარიშება უნდა მოხდეს კონტრაქტორის მიერ, ნახაზების საფუძველზე.</t>
  </si>
  <si>
    <t>Remark : Material should be calculated by the contractor on the basis of drawings.</t>
  </si>
  <si>
    <t>Unit</t>
  </si>
  <si>
    <t xml:space="preserve">Quantity </t>
  </si>
  <si>
    <t>Labour rate</t>
  </si>
  <si>
    <t xml:space="preserve">Cost </t>
  </si>
  <si>
    <t xml:space="preserve"> Processing of the soil manually</t>
  </si>
  <si>
    <t>გრუნტის უკუჩაყრა და ტერიტორიის მოშანდაკება ქვიშა-ხრეშოვანი ნარევით (ფრაქციით 0-50 მმ)</t>
  </si>
  <si>
    <t>Backfilling of the soil and gravelling of the territory with the sand-gravel mixture (0-50 mm fraction)</t>
  </si>
  <si>
    <t>Leveling of the foundation with gravel  (Fraction II-IV ; d=10 cm)</t>
  </si>
  <si>
    <t>საძირკვლის მომზადება ღორღით (ფრაქციით II-IV;    d=10 cm)</t>
  </si>
  <si>
    <t>იატაკის მოკირწყვლა ღორღით (დიამეტრი 10სმ)</t>
  </si>
  <si>
    <t>Ground flooring with the crushed stone (d=10 cm)</t>
  </si>
  <si>
    <t xml:space="preserve">Remark: Formwork timber provided by the contractor / Formworks  should be included in all concrete works </t>
  </si>
  <si>
    <t>შენიშვნა: კონტრაქტორის მიერ მოწოდებული ყალიბის ფიცრები/ ყველა ბეტონის სამუშაოები შეიცავს ყალიბის მოწყობას</t>
  </si>
  <si>
    <t xml:space="preserve">Concreting of the foundation and foundation beams  (Concrete: B-22.5; Including the formwork) </t>
  </si>
  <si>
    <t xml:space="preserve">Arrangement of reinforced concrete slab (Thikness 8cm; B-25; Including the formwork) </t>
  </si>
  <si>
    <t xml:space="preserve"> Floor screeding with the cement (thickness: 40mm; Metal net-200X200mm, d 3mm)</t>
  </si>
  <si>
    <r>
      <t xml:space="preserve">სვეტების მოწყობა ბეტონით კლასი </t>
    </r>
    <r>
      <rPr>
        <sz val="12"/>
        <rFont val="Arial"/>
        <family val="2"/>
        <charset val="204"/>
      </rPr>
      <t>B</t>
    </r>
    <r>
      <rPr>
        <sz val="12"/>
        <rFont val="AcadNusx"/>
      </rPr>
      <t>-25 (ყალიბის ჩათვლით)</t>
    </r>
  </si>
  <si>
    <t xml:space="preserve">Concreting of  lintels  with concrete (B-25; Including the formwork) </t>
  </si>
  <si>
    <t>ზღუდარის მოწყობა ბეტონით (კლასი b-25; ყალიბის ჩათვლით)</t>
  </si>
  <si>
    <t>რკინაბეტონის ფილის მოწყობა (სისქe 8სმ; კლასიBb-25; ყალიბის ჩათვლით)</t>
  </si>
  <si>
    <t>შესასვლელი კიბის და პანდუსის დაბეტონება (ბეტონის კლასიB- 22.5)</t>
  </si>
  <si>
    <t>Concreting of the entrance staircase and ramp (Concrete class -22.5)</t>
  </si>
  <si>
    <r>
      <t>შენობის გარშემო სარინელის და მოედნის მოწყობა ღორღის საფუძველზე (სისქე 10სმ; ბეტონის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სისქე 10 სმ, სიგანე 100 სმ)</t>
    </r>
  </si>
  <si>
    <t xml:space="preserve">Arrangement of blind area and square around the building on the basis of crushed stone (Thickness 10 cm; concrete  B-25 (including the formwork); 10 cm thickness and 100cm width </t>
  </si>
  <si>
    <t>Bending and arrangement of the steelbar</t>
  </si>
  <si>
    <r>
      <t xml:space="preserve">Walling WORKS- </t>
    </r>
    <r>
      <rPr>
        <b/>
        <sz val="13"/>
        <rFont val="AcadNusx"/>
      </rPr>
      <t>კედლის წყობა</t>
    </r>
  </si>
  <si>
    <t>კედლების არმირებული წყობა (სიგანით 10სმ; მსუბუქი სამშენებლო ბლოკი 10X20X40სმ)</t>
  </si>
  <si>
    <t>Reinforced walling (d=10 cm';  light blocks 10x20x40 cm')</t>
  </si>
  <si>
    <t>Reinforced walling (d=30 cm';  light blocks 30x20x40 cm')</t>
  </si>
  <si>
    <t>კედლების არმირებული წყობა (სიგანით 30სმ; მსუბუქი სამშენებლო ბლოკი 30X20X40სმ)</t>
  </si>
  <si>
    <t xml:space="preserve">
Supply and arrangement of roof wooden spools (including strings and fasteners)</t>
  </si>
  <si>
    <t>Installation of dorm window</t>
  </si>
  <si>
    <t>Installing of the roof edges with painted metal sheet  (thickness d=0.5 mm)</t>
  </si>
  <si>
    <t>Supply of the material and installation of the roof gutter with the painted metal sheet ( thickness d=0.5 mm)</t>
  </si>
  <si>
    <t>Installation of RWF with painted  metal sheets (thicknes d=0.5 mm)</t>
  </si>
  <si>
    <r>
      <t>Supply of the material and installation of RWG with painted  metal sheet (10</t>
    </r>
    <r>
      <rPr>
        <sz val="13"/>
        <rFont val="Arial"/>
        <family val="2"/>
        <charset val="204"/>
      </rPr>
      <t>x</t>
    </r>
    <r>
      <rPr>
        <sz val="13"/>
        <rFont val="Arial"/>
        <family val="2"/>
      </rPr>
      <t>10cm; thickness d=0.5)</t>
    </r>
  </si>
  <si>
    <t>Installation of RWP with painted  metal sheet ( thickness 8X10 cm; d=0.5 mm)</t>
  </si>
  <si>
    <t>საწვიმარი მილების მოწყობა შეღებილი ფურცლოვანი ლითონით (8X10სმ; სისქe 0.5მმ)</t>
  </si>
  <si>
    <t>Installation of outside prefabricated window sills with painted metal sheet (thickness d=2,00 mm).</t>
  </si>
  <si>
    <r>
      <t xml:space="preserve">PLASTERING WORKS - </t>
    </r>
    <r>
      <rPr>
        <b/>
        <sz val="13"/>
        <rFont val="AcadNusx"/>
      </rPr>
      <t>ბათქაშის სამუშაოები</t>
    </r>
  </si>
  <si>
    <t>Plastering of inside walls ( thickness 3cm)</t>
  </si>
  <si>
    <t>შიდა კედლების მობათქაშება (სისქე 3სმ)</t>
  </si>
  <si>
    <t>ფანჯრების და კარების გვერდულების მობათქაშება (სიგანე 10სმ)</t>
  </si>
  <si>
    <t xml:space="preserve">Plastering of window and door sides (Width 10cm) </t>
  </si>
  <si>
    <t>Plastering of external walls with frost-resistant tile adhesive on neilon net</t>
  </si>
  <si>
    <r>
      <t xml:space="preserve">ფასადზე თერმოიზოლაციის მოწყობა </t>
    </r>
    <r>
      <rPr>
        <sz val="12"/>
        <rFont val="Arial"/>
        <family val="2"/>
        <charset val="204"/>
      </rPr>
      <t xml:space="preserve">პოლისტიროლით (d=5 სმ) </t>
    </r>
    <r>
      <rPr>
        <sz val="12"/>
        <rFont val="AcadNusx"/>
      </rPr>
      <t xml:space="preserve"> </t>
    </r>
  </si>
  <si>
    <t>Installation of the thermal insulation of facade with polistirol boards (d=5 cm)</t>
  </si>
  <si>
    <t xml:space="preserve">Installation of the hydro insulation under kitchen and bathroom floor with lino krone (one layer) </t>
  </si>
  <si>
    <t>Installaltion of the thermal insulation in the floor with XPS tiles (d=3 cm)</t>
  </si>
  <si>
    <t>Hydroinsulation of the foundation with the bituminous mastic (one layer linokron)</t>
  </si>
  <si>
    <t>საძირკვლის ჰიდროიზოლაცია ბიტუმის მასტიკით (ერთი ფენა ლინოკრონით)</t>
  </si>
  <si>
    <t>გარე კედლების ქვეშ ჰიდროიზოლაცია (ორი ფენა რუბეროიდით)</t>
  </si>
  <si>
    <t xml:space="preserve">Hydroinsulation under the outside walls (Two layer rubberoid) </t>
  </si>
  <si>
    <t>Antiseptic and fireproofing treatment of wooden materials for roof</t>
  </si>
  <si>
    <r>
      <t xml:space="preserve">Arrangement of floors, ceilings and partitions - იატაკის, </t>
    </r>
    <r>
      <rPr>
        <b/>
        <sz val="12"/>
        <rFont val="AcadNusx"/>
      </rPr>
      <t>ჭერის და ტიხრების</t>
    </r>
    <r>
      <rPr>
        <b/>
        <sz val="12"/>
        <rFont val="Arial"/>
        <family val="2"/>
      </rPr>
      <t xml:space="preserve"> მოწყობა </t>
    </r>
  </si>
  <si>
    <t>Installation of the ceiling plastic boards  on the level contruction</t>
  </si>
  <si>
    <t>თაბაშირმუყაოს შეკიდული ჭერის მოწყობა ლითონის კარკასზე (ფილების ზომა: 120X250X1.2სმ)</t>
  </si>
  <si>
    <t>Installation of the ceiling boards  on the leveled contruction (120X250X12 mm')</t>
  </si>
  <si>
    <t>Plastering of socle and cornices with facade paint</t>
  </si>
  <si>
    <t>Painting of external walls with facade paint in two layers</t>
  </si>
  <si>
    <t>Covering of the walls with ceramic tile ( I class, h=1.5 m' including the glue)</t>
  </si>
  <si>
    <t>იატაკზე მეტლახის ფილების მოწყობა (I კლასი, წებოს და პლინტუსის  ჩათვლით)</t>
  </si>
  <si>
    <t>Covering of the floor  with ceramic tiles (I class, including the glue and skirting)</t>
  </si>
  <si>
    <t xml:space="preserve">
Covering of the floors, stairs and wheelchair ramp with basalt tiles (30mm)</t>
  </si>
  <si>
    <t>იატაკზე, კიბეებზე და პანდუსზე ბაზალტის ფილების მოწყობა (30მმ)</t>
  </si>
  <si>
    <t>Installation of the external iso aluminium door  (150 x280 cm')</t>
  </si>
  <si>
    <t>იზოალუმინის შესასვლელი კარების მოწყობა (150X280 sm)</t>
  </si>
  <si>
    <t>Installation of the external metal door  90 x280 cm' (Width of the metal sheet min 1.5mm, painted with enamel paint)</t>
  </si>
  <si>
    <t>Installation of the external metal door  100 x280 cm' (Width metal sheet min 1.5mm, painted with enamel paint)</t>
  </si>
  <si>
    <t>Installation of  PVC doors  100 x280 cm' (White)</t>
  </si>
  <si>
    <t>მეტალოპლასტმასის კარების მოწყობა 100X280sm (თეთრი)</t>
  </si>
  <si>
    <t>მეტალოპლასტმასის კარების მოწყობა 150X280sm (თეთრი)</t>
  </si>
  <si>
    <t>Installation of  PVC doors  150 x280 cm'(White)</t>
  </si>
  <si>
    <t>Installation of  PVC doors  90 x280 cm' (White)</t>
  </si>
  <si>
    <t>მეტალოპლასტმასის კარების მოწყობა 90X280sm (თეთრი)</t>
  </si>
  <si>
    <t>Installation of PVC doors  80 x280 cm'(White)</t>
  </si>
  <si>
    <t>მეტალოპლასტმასის კარების მოწყობა 80X280sm (თეთრი)</t>
  </si>
  <si>
    <r>
      <t xml:space="preserve">Installation the PVC windows 185 x 200 cm' </t>
    </r>
    <r>
      <rPr>
        <sz val="12"/>
        <rFont val="Arial"/>
        <family val="2"/>
      </rPr>
      <t xml:space="preserve">(Double opening,Termopan glass 4+12+4; </t>
    </r>
    <r>
      <rPr>
        <sz val="13"/>
        <rFont val="Arial"/>
        <family val="2"/>
      </rPr>
      <t>White)</t>
    </r>
  </si>
  <si>
    <t>მეტალოპლასტმასის ფანჯრების მოწყობა 185X200sm (ორმაგი გაღებით,მინაპაკეტით 4+12+4; თეთრი)</t>
  </si>
  <si>
    <r>
      <t xml:space="preserve">Installation the PVC windows 130 x 200 cm' </t>
    </r>
    <r>
      <rPr>
        <sz val="12"/>
        <rFont val="Arial"/>
        <family val="2"/>
      </rPr>
      <t xml:space="preserve">(Double opening,Termopan glass 4+12+4; </t>
    </r>
    <r>
      <rPr>
        <sz val="13"/>
        <rFont val="Arial"/>
        <family val="2"/>
      </rPr>
      <t>White)</t>
    </r>
  </si>
  <si>
    <t>მეტალოპლასტმასის ფანჯრების მოწყობა 130X200sm (ორმაგი გაღებით,მინაპაკეტით 4+12+4; თეთრი)</t>
  </si>
  <si>
    <r>
      <t xml:space="preserve">Installation the PVC windows 60 x 100 cm' </t>
    </r>
    <r>
      <rPr>
        <sz val="12"/>
        <rFont val="Arial"/>
        <family val="2"/>
      </rPr>
      <t xml:space="preserve">(Double opening,Termopan glass 4+12+4; </t>
    </r>
    <r>
      <rPr>
        <sz val="13"/>
        <rFont val="Arial"/>
        <family val="2"/>
      </rPr>
      <t>White)</t>
    </r>
  </si>
  <si>
    <t>მეტალოპლასტმასის ფანჯრების მოწყობა 60X100sm (ორმაგი გაღებით,მინაპაკეტით 4+12+4; თეთრი)</t>
  </si>
  <si>
    <t>მეტალოპლასტმასის ფანჯრის რაფის და მოწყობა 4სმX15სმX140სმ (თეთრი)</t>
  </si>
  <si>
    <t>მეტალოპლასტმასის ფანჯრის რაფის და მოწყობა 4smX15smX190sm (თეთრი)</t>
  </si>
  <si>
    <t>Arrangement of laminated partitions in toilets H=2.0 m</t>
  </si>
  <si>
    <t>ლამინირებული ტიხრების მოწყობა ტუალეტებშიHსიმაღლე=2.0მ</t>
  </si>
  <si>
    <t>Installation of metal handrails H=1.0მ</t>
  </si>
  <si>
    <t>Painting of metal elements with enamel paint in 2 layers</t>
  </si>
  <si>
    <t>Installation of concrete foundation for fencing</t>
  </si>
  <si>
    <t xml:space="preserve">Concreting of the socle for fencing  (concrete M-250) </t>
  </si>
  <si>
    <t>ELECTRICAL WORKS - ელექტრო გაყვანილობის სამუშაოები</t>
  </si>
  <si>
    <t>Suplly and arrangement of the needed material for electrical instalation.</t>
  </si>
  <si>
    <t xml:space="preserve">ელექტროგაყვანილობის სამუშაოები (ნახაზის მიხედვით) </t>
  </si>
  <si>
    <t>Electrical works  and connection (According to the drawings)</t>
  </si>
  <si>
    <t>WATER &amp; SEWAGE WORKS - წყალგაყვანილობის და კანალიზაციის სამუშაოები</t>
  </si>
  <si>
    <t>Water &amp; sewage works should be done according to the drawings.</t>
  </si>
  <si>
    <t>HEATING SYSTEM - გათბობის სამუშაოები</t>
  </si>
  <si>
    <t>Heating system works should be done according to the drawings.</t>
  </si>
  <si>
    <r>
      <t xml:space="preserve">RECAPITUALTION - </t>
    </r>
    <r>
      <rPr>
        <b/>
        <sz val="16"/>
        <rFont val="AcadNusx"/>
      </rPr>
      <t>კრებსითი ხარჯთაღრიცხვა</t>
    </r>
  </si>
  <si>
    <r>
      <rPr>
        <b/>
        <sz val="13"/>
        <rFont val="Arial"/>
        <family val="2"/>
      </rPr>
      <t xml:space="preserve">REINFORCEMENT STEEL </t>
    </r>
    <r>
      <rPr>
        <b/>
        <sz val="12"/>
        <rFont val="Arial"/>
        <family val="2"/>
      </rPr>
      <t xml:space="preserve">/ </t>
    </r>
    <r>
      <rPr>
        <b/>
        <sz val="14"/>
        <rFont val="AcadNusx"/>
      </rPr>
      <t>ფოლადის არმატურა</t>
    </r>
  </si>
  <si>
    <r>
      <t xml:space="preserve">CONCRETE WORKS / </t>
    </r>
    <r>
      <rPr>
        <b/>
        <sz val="14"/>
        <rFont val="Arial"/>
        <family val="2"/>
        <charset val="204"/>
      </rPr>
      <t>ბეტონის სამუშაოები</t>
    </r>
  </si>
  <si>
    <r>
      <t xml:space="preserve">EXCAVATION WORKS / </t>
    </r>
    <r>
      <rPr>
        <b/>
        <sz val="14"/>
        <rFont val="Arial"/>
        <family val="2"/>
        <charset val="204"/>
      </rPr>
      <t>მიწის სამუშაოები</t>
    </r>
  </si>
  <si>
    <r>
      <t xml:space="preserve">BoQs for electrical installation </t>
    </r>
    <r>
      <rPr>
        <b/>
        <vertAlign val="superscript"/>
        <sz val="16"/>
        <rFont val="Arial"/>
        <family val="2"/>
      </rPr>
      <t xml:space="preserve">
</t>
    </r>
    <r>
      <rPr>
        <b/>
        <sz val="16"/>
        <rFont val="Arial"/>
        <family val="2"/>
      </rPr>
      <t>ხარჯთაღრიცხვა ელექტროსამუშაოებისთის</t>
    </r>
  </si>
  <si>
    <t>Technical description / ტექნიკური აღწერა</t>
  </si>
  <si>
    <t xml:space="preserve">Measure
საზომი    </t>
  </si>
  <si>
    <t xml:space="preserve"> Quantity
რაოდენობა     </t>
  </si>
  <si>
    <t>Price  
ფასი</t>
  </si>
  <si>
    <t>Installation of metal pole 6m high, 150mm dimeter, pole must be fixed in ground for min 80cm, painted and cables should be fixed with proper insulation.</t>
  </si>
  <si>
    <t>შემყვან-გამანაწილებელი კარადა, ჩამოსაკიდი, დაცვის კლასით I 43 ავტომატ-ამომრთველებით: შემომყვანზე 150ა/3-1 ცალი გამავალ ჯგუფებზე: 63ა/3-3 ცალი</t>
  </si>
  <si>
    <t xml:space="preserve">ელ.გამანაწილებელი (განათების) ფარი ჩამოსაკიდით, დაცვის კლასით IP30 ავტომატ-ამომრთველებით: შემომყვანზე 63a/3-1 ცალი გამავალ ჯგუფებზე: 16a/1-12 ცალი, 10a/1-12 ცალი </t>
  </si>
  <si>
    <t>Installation of distribution box  (150a/3/c-1pcs, 63a/3/b-3 pcs)</t>
  </si>
  <si>
    <t>Installation of distribution box  (16a1/c-12pcs, 10a/1/b-12 pcs)</t>
  </si>
  <si>
    <t>Installation of distribution box (63a/3/c-1pcs, 50a/3/b-1pcs, 16a/1/c-4 pcs)</t>
  </si>
  <si>
    <t xml:space="preserve">Plastic goffered pipe for cables </t>
  </si>
  <si>
    <t>Instalation of distribution (PVC) boxes Φ 60 mm</t>
  </si>
  <si>
    <t>დამიწების კონტურის მოწყობა (ნახაზის მიხედვით)</t>
  </si>
  <si>
    <t xml:space="preserve">BoQs of the waterworks and sewage system installations </t>
  </si>
  <si>
    <t>Waterworks / წყალსადენი</t>
  </si>
  <si>
    <t>Manual excavation of soil for pipelines
Calculation made per  m3</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</si>
  <si>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</si>
  <si>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 xml:space="preserve">Exterior valves must be located in an accessible location. The contractor is obliged to take care of the installations before delivering the object.The price comprises work on all
openings and holes in the walls. Calculation is made per m' of the final installation. </t>
  </si>
  <si>
    <t>Pipes for cold water Ø 40 mm</t>
  </si>
  <si>
    <t>Pipes for cold water Ø 25 mm</t>
  </si>
  <si>
    <t>Pipes for cold water Ø 20 mm</t>
  </si>
  <si>
    <t>Pipes for hot water Ø 20 mm</t>
  </si>
  <si>
    <t>Plastic ball valve arrangement 20mm</t>
  </si>
  <si>
    <t>Plastic ball valve arrangement 25mm</t>
  </si>
  <si>
    <t>Plastic ball valve arrangement 40mm</t>
  </si>
  <si>
    <r>
      <t>Total installation works /</t>
    </r>
    <r>
      <rPr>
        <b/>
        <sz val="12"/>
        <rFont val="Arial"/>
        <family val="2"/>
      </rPr>
      <t xml:space="preserve"> სულ სამონტაჟო სამუშაოები</t>
    </r>
    <r>
      <rPr>
        <sz val="12"/>
        <rFont val="Arial"/>
        <family val="2"/>
      </rPr>
      <t>:</t>
    </r>
  </si>
  <si>
    <t>Sewage system and sanitary equipment / საკანალიზაციო სისტემა და სანტექნიკა</t>
  </si>
  <si>
    <r>
      <t>Manual excavation of soil for the sewer pipeline trench.
Calculation made per  m</t>
    </r>
    <r>
      <rPr>
        <vertAlign val="superscript"/>
        <sz val="10"/>
        <color indexed="8"/>
        <rFont val="Arial"/>
        <family val="2"/>
      </rPr>
      <t>3</t>
    </r>
    <r>
      <rPr>
        <sz val="10"/>
        <color indexed="8"/>
        <rFont val="Arial"/>
        <family val="2"/>
      </rPr>
      <t>.</t>
    </r>
  </si>
  <si>
    <t xml:space="preserve">ბეტონის ჭის მშენებლობა (ზომები  0.8x0.8x.4მ, კედლები d=20 სმ სისქის).  რკინაბეტონის კედლები ლითონის  ლუქით  (MB 30).
დაანგარიშებულია თითო ჭაზე. </t>
  </si>
  <si>
    <t>Construction of the concrete manhole (0.8x8x4 m,  walls d=20 cm thick).
The walls made of reinforced concrete and  metal top (MB 30).
Calculation made per manhole.</t>
  </si>
  <si>
    <t>Installation of gravel tier (10 cm wide) under the slab in the bottom of manhole. Calculation made per m3.</t>
  </si>
  <si>
    <t xml:space="preserve">ჭის ფსკერზე ხრეშის ფენის მოწყობა ფილების ქვეშ (10 სმ სიგანის). 
დაანგარიშებულია კუბური მეტრით. </t>
  </si>
  <si>
    <t xml:space="preserve">10 სმ სიგანის ქვიშის ფენის მოწყობა მილის ქვეშ, ირგვლივ და ზევით.
დაანგარიშებულია კუბური მეტრით. </t>
  </si>
  <si>
    <t xml:space="preserve">Installation of sand tier (10 cm wide under) around and above the pipe. Calculation made per m3. </t>
  </si>
  <si>
    <t>Filling of the canal with the properly pressed excavated material. It can only be filled with the clear soil without stones or scratches.
Calculated in m3.</t>
  </si>
  <si>
    <t>Total soil works /გრუნტის სამუშაოების ჯამი</t>
  </si>
  <si>
    <t>მილები Ø150 mm (გოფრირებული)</t>
  </si>
  <si>
    <t>მილები Ø100 mm (კედლის სისქით 3მმ)</t>
  </si>
  <si>
    <t>Pipes  Ø150 mm (Corrugated)</t>
  </si>
  <si>
    <t>Pipes  Ø100 mm (width 3mm)</t>
  </si>
  <si>
    <t>Pipes Ø 50 mm (width 3mm)</t>
  </si>
  <si>
    <t>მილები Ø 50 mm (კედლის სისქით 2.5მმ)</t>
  </si>
  <si>
    <t xml:space="preserve">ტრაპის შესყიდვა და დამონტაჟება </t>
  </si>
  <si>
    <r>
      <t xml:space="preserve">Total installation works / </t>
    </r>
    <r>
      <rPr>
        <b/>
        <sz val="12"/>
        <rFont val="Arial"/>
        <family val="2"/>
      </rPr>
      <t>სამონტაჟო სამუშაოები ჯამი</t>
    </r>
  </si>
  <si>
    <t xml:space="preserve">Measureსაზომი    </t>
  </si>
  <si>
    <t xml:space="preserve"> Quantity რაოდენობა     </t>
  </si>
  <si>
    <t>Description of Works / სამუშათა აღწერა</t>
  </si>
  <si>
    <r>
      <t>Total installation works</t>
    </r>
    <r>
      <rPr>
        <b/>
        <sz val="12"/>
        <rFont val="Arial"/>
        <family val="2"/>
      </rPr>
      <t xml:space="preserve"> / სულ სამონტაჟო სამუშაოები :</t>
    </r>
  </si>
  <si>
    <t xml:space="preserve">Exterior valves must be located in an accessible location. The contractor is obliged to take care of the installations before delivering the object. The price includes works on all open tops and walls. Calculation is made per m' of the final installation. </t>
  </si>
  <si>
    <t>Pipes Ø 40 mm including the thermal insulation</t>
  </si>
  <si>
    <t>Pipes Ø 32 mm including the thermal insulation</t>
  </si>
  <si>
    <t>მილები Ø 40 მმ თერმული იზოლაციის ჩათვლით</t>
  </si>
  <si>
    <t>მილები Ø 32 მმ თერმული იზოლაციის ჩათვლით</t>
  </si>
  <si>
    <t>მილები Ø 25 მმ თერმული იზოლაციის ჩათვლით</t>
  </si>
  <si>
    <t>მილები Ø 20 მმ თერმული იზოლაციის ჩათვლით</t>
  </si>
  <si>
    <t>Pipes Ø 25 mm including the thermal insulation</t>
  </si>
  <si>
    <t>Pipes Ø 20 mm including the thermal insulation</t>
  </si>
  <si>
    <t>Valve for radiators</t>
  </si>
  <si>
    <t>Valve (40 mm)</t>
  </si>
  <si>
    <t>ვენტილი (40 მმ)</t>
  </si>
  <si>
    <t>Protective valve (20 mm)</t>
  </si>
  <si>
    <t>დამცავი სარქველი (20 მმ)</t>
  </si>
  <si>
    <t>Metal pipe  for collector (150 mm)</t>
  </si>
  <si>
    <t>ლითონის მილი კოლექტორისთვის (150 მმ)</t>
  </si>
  <si>
    <t>Hydromodule (according drawings)</t>
  </si>
  <si>
    <t>ჰიდრომოდული (ნახაზების მიხედვით)</t>
  </si>
  <si>
    <t>Automatic air duct</t>
  </si>
  <si>
    <t>Installation of the water heater (40 kwt)</t>
  </si>
  <si>
    <t>გათბობის ქვაბის მოწყობა (40 კვტ სიმძლავრის)</t>
  </si>
  <si>
    <t>Dilatation tank (50 L)</t>
  </si>
  <si>
    <t>საფართოებელი ავზი (50ლ)</t>
  </si>
  <si>
    <t>საცირკულაციო ტუმბოს მოწყობა (70ვტ სიმძლავრის)</t>
  </si>
  <si>
    <t>Installation of circulation pump (70 wt)</t>
  </si>
  <si>
    <t>პანელური რადიატორებისმოწყობა (h=60 სმ)</t>
  </si>
  <si>
    <t>საშრობი რადიატორის  მოწყობა (50*120 სმ)</t>
  </si>
  <si>
    <t>Installation of the dryer radiators(50*120 cm)</t>
  </si>
  <si>
    <t>Installation of the panel radiators  (h=60 cm)</t>
  </si>
  <si>
    <t>Installation of water mixer reservoir (200 l)</t>
  </si>
  <si>
    <t>შემრევი რეზერვუარის მოწყობა (200ლ ტევადობის)</t>
  </si>
  <si>
    <t>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check should be carried out and signed by the supervisor.</t>
  </si>
  <si>
    <t xml:space="preserve">პოლიპროპილენის ცხელი წყლის ფოლგიანი მილებისა და შესაბამისი დეტალების  ტრანსპორტირება და მონტაჟი.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</si>
  <si>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პლასტმასის საკანალიზაციო მილების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</si>
  <si>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 xml:space="preserve">Transportation and installation of rubber sewage pipes. Pipes should be installed in accordance with strictly defined directions.The devices must be located opposite the water flow, and the connectors must be securely fastened to the rubber arc. The price contains all open end closing.
Calculation is made per installed pipes. </t>
  </si>
  <si>
    <t xml:space="preserve">შხაპის ქვეშის ზომებით 90/90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</si>
  <si>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Transportation and installation of the Shower pad set, dimensions 90/90 (I-st class quality). Cracked or damaged basins must not be installed. Also they must be installed directly to the tiled wall, and fixed with proper holders.The PVC siphone with a chain to be installed. Cold and warm water tap to be  installed with a basin.Calcualtion made per unit. </t>
  </si>
  <si>
    <t xml:space="preserve">უჟანგავი ფოლადის ნიჟარის ზომებით 45/80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</si>
  <si>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Transportation and installtion of the stainless steel wash basin set, dimensions
45/80 - I class quality. Cracked or damaged basins must not be installed. Should not  be installed directly on the tiled wall. Must be installed on the appropriate consoles made for the given basin type. Copper and plastic bolts should be used for mounting the panels. Rubber items should be mounted on the panels while the sinks are horizontal. A plastic siphon should be installed. Cold and hot water mixer taps needs to be installed above the sink.
Calculated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</si>
  <si>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(შშმ პირებისათვის).დაანგარიშებულია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</si>
  <si>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disabled people).Calculation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</si>
  <si>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(ბავშვებისათვის)
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</si>
  <si>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children).Calculation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</si>
  <si>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</si>
  <si>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basin.Calculation made per unit.</t>
  </si>
  <si>
    <t xml:space="preserve">უნიტაზის (I ხარისხის) დამონტაჟება ინვესტორის სპეციფიკაციის მიხედვით. შშმ პირებისათვის.დაანგარიშება თითო ცალზე. </t>
  </si>
  <si>
    <t>Installation of the I class quality toilet bowl according to the investor's specification (For the disabled people).Calculation made per a piece.</t>
  </si>
  <si>
    <t xml:space="preserve">უნიტაზის (I ხარისხის) დამონტაჟება ინვესტორის სპეციფიკაციის მიხედვით (ბავშვებისათვის). დაანგარიშება თითო ცალზე. </t>
  </si>
  <si>
    <t>Installation of the I class quality toilet bowl acording to the investor's specification. Calculation made per unit (for kids).</t>
  </si>
  <si>
    <t xml:space="preserve">უნიტაზის (I ხარისხის) დამონტაჟება ინვესტორის სპეციფიკაციის მიხედვით. დაანგარიშება თითო ცალზე. </t>
  </si>
  <si>
    <t>Installation of the I class quality toilet bowl according to the investor's specification.Calculation made per unit.</t>
  </si>
  <si>
    <t xml:space="preserve">პოლიპროპილენის მილებისა და შესაბამისი დეტალების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</si>
  <si>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Transportation and installation of polypropylene pipes and related details. Vertical and horizontal water pipes should be installed along the walls and ceilings.
All openings on the network has to be closed by the appropriate plugs before installing the required drive. The distribution network shall be arranged so that the valves are evenly aligned with the wall surface.The contractor will take care about the installation till the delivery of the building. The final check should be carried out and signed by the supervisor.</t>
  </si>
  <si>
    <t>Arrangement of Lighting Equipment. Type: Durable Lighting Equipment, for 18 W Bathrooms and Outdoor Perimeter of the Building.
Set with matching power lamp and infix tool.</t>
  </si>
  <si>
    <t>განათების აღჭურვილობების მოწყობა. ტიპი:ტენგამძლე სანათი მოწყობილობა, 18ვტ სველი წერტილებისთვის და შენობის გარე პერიმეტრისთვის.
კომპლექტი  შესაბამისი სიმძლავრის ნათურით და ინფიქსური ინსტრუმენტით</t>
  </si>
  <si>
    <t>განათების აღჭურვილობების მოწყობა, ტიპი:
კომპლექტი  შესაბამისი სიმძლავრის ნათურით და ინფიქსური ინსტრუმენტით</t>
  </si>
  <si>
    <t>Arrangement of lighting equipment, type:
Set with matching power lamp and infix tool</t>
  </si>
  <si>
    <t xml:space="preserve">ორკლავიშიანი გამომრთველის მონტაჟი,220V/10A კომპლექტი ორივე ბოლოში შემაერთებლებით, </t>
  </si>
  <si>
    <t>Installation of two-circuit  switch 220V/10A,set with connections on both ends;</t>
  </si>
  <si>
    <t xml:space="preserve">ერთკლავიშიანი გამომრთველის მონტაჟი 220V/10A , კომპლექტი ორივე ბოლოში შემაერთებლებით, </t>
  </si>
  <si>
    <t>Installation of single-circuit  switch 220V/10A ,set with connections on both ends;</t>
  </si>
  <si>
    <t>Installation of  mono-phase sockets 220V/10A set with connections on both ends, recesset</t>
  </si>
  <si>
    <t>ერთფაზიანი ელექტრო მასრების 220V/10A მონტაჟი, კომპლექტი ორივე ბოლოში შემაერთებლებით</t>
  </si>
  <si>
    <t>ერთფაზიანი შემაერთებლების მოწყობისთვის საჭირო კაბელის კედელში ჩამონტაჟება, ორივე ბოლოში შემაერთებლებით, PPY-3 x 2,5მმ2, პლასტმასის გოფრირებულ მილებში ჩაწყობით</t>
  </si>
  <si>
    <t>Installation of cable, type:PPY-3 x 2,5mm2, for 
installation of the mono-phase connectors.Set with connections on both ends installed in plastic pipes</t>
  </si>
  <si>
    <t>In-wall installation of the cabel for the arrangement of electric lightening. Set with connections on both ends &amp; installation in plastic pipes ( type: PPY-3 x 1,5mm2)</t>
  </si>
  <si>
    <t>ელექტრო განათების მოწყობისთვის საჭირო კაბელის  კედელში ჩამონტაჟება, კომლექტი ორივე ბოლოში შემაერთებლებით, PPY-3 x 1,5მმ2, პლასტმასის გოფრირებულ მილებში ჩაწყობით</t>
  </si>
  <si>
    <r>
      <t>სამზარეულოს ძალოვანი ფარი, ჩამოსაკიდი, დაცვის კლასით</t>
    </r>
    <r>
      <rPr>
        <sz val="10"/>
        <color indexed="8"/>
        <rFont val="Arial"/>
        <family val="2"/>
        <charset val="204"/>
      </rPr>
      <t xml:space="preserve"> IP</t>
    </r>
    <r>
      <rPr>
        <sz val="10"/>
        <color indexed="8"/>
        <rFont val="AcadNusx"/>
      </rPr>
      <t xml:space="preserve">30 ავტომატ-ამომრთველებით: შემომყვანზე 63a/3-1 ცალი
გამავალ ჯგუფებზე: 50a/3-1 ცალი, 16a/1-4 ცალი </t>
    </r>
  </si>
  <si>
    <t>სამისამართო სახანძრო საკონტროლო ერთლუპიანი პანელის მოწყობა</t>
  </si>
  <si>
    <t>სამისამართო კვამლის ოპტიკური დეტექტორის მოწყობა</t>
  </si>
  <si>
    <t>სამისამართო თბური დეტექტორის მოწყობა</t>
  </si>
  <si>
    <t>უნივერსალური სამისამართო ბაზის მოწყობა</t>
  </si>
  <si>
    <t>სამისამართო საგანგაშო ღილაკის მოწყობა</t>
  </si>
  <si>
    <t>სამისამართო სირენის მოწყობა(სტრობით)</t>
  </si>
  <si>
    <t>კვების ბლოკი აკუმულატორით</t>
  </si>
  <si>
    <t>TOTAL 14</t>
  </si>
  <si>
    <t>TOTAL 15</t>
  </si>
  <si>
    <t>ცეცხლმედეგი კაბელის მოწყობაJE-H(St)HFE180/E90-2x2x0.8</t>
  </si>
  <si>
    <t>Purchase and  installation of -fans 25wt</t>
  </si>
  <si>
    <t>გამწოვი ვენტილატორების შესყიდვა და მონტაჟი 25ვტ</t>
  </si>
  <si>
    <t>Installation of fire resistant cable JE-H(St)HFE180/E90-2x2x0.8</t>
  </si>
  <si>
    <t>Installation of addressable fire alarm control panel with one loupe</t>
  </si>
  <si>
    <t>Installation of addressable smoke  optic detector control panel</t>
  </si>
  <si>
    <t>Installation of addressable thermal detector</t>
  </si>
  <si>
    <t>Installation of universal addressable base</t>
  </si>
  <si>
    <t>Installation of alarm button</t>
  </si>
  <si>
    <r>
      <t>BoQs for Fire Alarm</t>
    </r>
    <r>
      <rPr>
        <b/>
        <vertAlign val="superscript"/>
        <sz val="16"/>
        <rFont val="Arial"/>
        <family val="2"/>
      </rPr>
      <t xml:space="preserve">
</t>
    </r>
    <r>
      <rPr>
        <b/>
        <sz val="16"/>
        <rFont val="Arial"/>
        <family val="2"/>
      </rPr>
      <t xml:space="preserve">ხარჯთაღრიცხვა  </t>
    </r>
    <r>
      <rPr>
        <b/>
        <sz val="16"/>
        <rFont val="Arial"/>
        <family val="2"/>
        <charset val="204"/>
      </rPr>
      <t>სახანძრო</t>
    </r>
    <r>
      <rPr>
        <b/>
        <sz val="16"/>
        <rFont val="Arial"/>
        <family val="2"/>
      </rPr>
      <t xml:space="preserve"> სიგნალიზაციის მოწყობაზე</t>
    </r>
  </si>
  <si>
    <t xml:space="preserve">Installation of alarm </t>
  </si>
  <si>
    <t>Power supply with battery</t>
  </si>
  <si>
    <t>სამზარეულოში გამწოვი ხუფის მოწყობა მოთუთიებული თუნუქით სისქით0.5მმ (2260x1180x900mm)გამწოვი მილებბის და ქოლგის ჩათვლით</t>
  </si>
  <si>
    <t>Installation of a vent cover in the kitchen with galvanized tin of 0.5mm thickness (2260x1180x900mm) with vent pipes and umbrella</t>
  </si>
  <si>
    <t>Fire alarm system works should be done according to the drawings.</t>
  </si>
  <si>
    <t>სახანძრო სიგნალიზაციის მოწყობა განხორციელდეს ნახაზების მიხედვით</t>
  </si>
  <si>
    <t>FIRE ALARM SYSTEM - სახანძრო სიგნალიზაცია</t>
  </si>
  <si>
    <t>TOTAL  15</t>
  </si>
  <si>
    <r>
      <t xml:space="preserve">TOTAL1 - 15
</t>
    </r>
    <r>
      <rPr>
        <b/>
        <sz val="14"/>
        <rFont val="AcadNusx"/>
      </rPr>
      <t>sul</t>
    </r>
    <r>
      <rPr>
        <b/>
        <sz val="14"/>
        <rFont val="Arial"/>
        <family val="2"/>
      </rPr>
      <t xml:space="preserve"> 1-15</t>
    </r>
  </si>
  <si>
    <t>Excavation works for foundations (Depth 120 cm; Including removal)</t>
  </si>
  <si>
    <t>გრუნტის გათხრა საძირკვლის მოსაწყობად (სიღრმე 120 სმ; გატანის ჩათვლით)</t>
  </si>
  <si>
    <r>
      <t xml:space="preserve">Steelbar A-500c D16mm       </t>
    </r>
    <r>
      <rPr>
        <b/>
        <sz val="13"/>
        <rFont val="AcadNusx"/>
      </rPr>
      <t xml:space="preserve"> armatura</t>
    </r>
    <r>
      <rPr>
        <b/>
        <sz val="13"/>
        <rFont val="Arial"/>
        <family val="2"/>
      </rPr>
      <t xml:space="preserve"> A-500c  D14</t>
    </r>
    <r>
      <rPr>
        <b/>
        <sz val="13"/>
        <rFont val="AcadNusx"/>
      </rPr>
      <t>mm</t>
    </r>
  </si>
  <si>
    <r>
      <t xml:space="preserve">Steelbar A-500c D14mm       </t>
    </r>
    <r>
      <rPr>
        <b/>
        <sz val="13"/>
        <rFont val="AcadNusx"/>
      </rPr>
      <t xml:space="preserve"> armatura</t>
    </r>
    <r>
      <rPr>
        <b/>
        <sz val="13"/>
        <rFont val="Arial"/>
        <family val="2"/>
      </rPr>
      <t xml:space="preserve"> A-500c  D16</t>
    </r>
    <r>
      <rPr>
        <b/>
        <sz val="13"/>
        <rFont val="AcadNusx"/>
      </rPr>
      <t>mm</t>
    </r>
  </si>
  <si>
    <t xml:space="preserve">Concreting of the  beams  (Concrete: B-22.5; Including the formwork) </t>
  </si>
  <si>
    <t xml:space="preserve">
Supply and arrangement of ceiling wooden spools 10x20cm</t>
  </si>
  <si>
    <t>Installation of wooden planks on ceiling 3cm thick</t>
  </si>
  <si>
    <t>სახურავის ხის სტრუქტურის მოწოდება და მოწყობა (ძელაკების და სამაგრების Cათვლით)</t>
  </si>
  <si>
    <t>შეფიცვრის მოწყობა ჭერზე  (სისქe 3სმ)</t>
  </si>
  <si>
    <t xml:space="preserve">Installation of the wooden laminated boards on the beams (thickness 9.0mm) </t>
  </si>
  <si>
    <t>ლამინირებული პარკეტის იატაკის მოწყობა (სისქე 9მმ)</t>
  </si>
  <si>
    <r>
      <t xml:space="preserve">Installation the PVC windows 120 x 100 cm' </t>
    </r>
    <r>
      <rPr>
        <sz val="12"/>
        <rFont val="Arial"/>
        <family val="2"/>
      </rPr>
      <t xml:space="preserve">(Double opening,Termopan glass 4+12+4; </t>
    </r>
    <r>
      <rPr>
        <sz val="13"/>
        <rFont val="Arial"/>
        <family val="2"/>
      </rPr>
      <t>White)</t>
    </r>
  </si>
  <si>
    <t>მეტალოპლასტმასის ფანჯრების მოწყობა 120X100sm (ორმაგი გაღებით,მინაპაკეტით 4+12+4; თეთრი)</t>
  </si>
  <si>
    <r>
      <t>Installation of the plastic window sill 4cmX15cmX120cm</t>
    </r>
    <r>
      <rPr>
        <sz val="12"/>
        <rFont val="Arial"/>
        <family val="2"/>
      </rPr>
      <t xml:space="preserve"> </t>
    </r>
    <r>
      <rPr>
        <sz val="13"/>
        <rFont val="Arial"/>
        <family val="2"/>
      </rPr>
      <t>(White)</t>
    </r>
  </si>
  <si>
    <t>მეტალოპლასტმასის ფანჯრის რაფის და მოწყობა 4smX15smX120sm (თეთრი)</t>
  </si>
  <si>
    <t>Installation of outdoor aluminium electrical cable (5X50 mm2)</t>
  </si>
  <si>
    <t>გარე ელექტრო გაყვანილობის ალუმინის კაბელის მოწყობა (5X50 mm2)</t>
  </si>
  <si>
    <t>Installation of the metal box with door for the Water heater  50x240 x210 cm'</t>
  </si>
  <si>
    <t xml:space="preserve">Unit price
ერთეულის ფასი (EURO) </t>
  </si>
  <si>
    <t>Unit price
ერთეულის ფასი  (EURO)</t>
  </si>
  <si>
    <t>Price  
ფასი(EURO)</t>
  </si>
  <si>
    <t>Unit price
(EURO)</t>
  </si>
  <si>
    <t>Total(EURO)</t>
  </si>
  <si>
    <t>Cost ღირებულება (EURO)</t>
  </si>
  <si>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</si>
  <si>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m</t>
    </r>
    <r>
      <rPr>
        <vertAlign val="superscript"/>
        <sz val="11"/>
        <rFont val="Arial"/>
        <family val="2"/>
        <charset val="204"/>
      </rPr>
      <t>3</t>
    </r>
    <r>
      <rPr>
        <sz val="10"/>
        <rFont val="AcadNusx"/>
      </rPr>
      <t/>
    </r>
  </si>
  <si>
    <r>
      <rPr>
        <sz val="11"/>
        <rFont val="AcadNusx"/>
      </rPr>
      <t>m</t>
    </r>
    <r>
      <rPr>
        <vertAlign val="superscript"/>
        <sz val="11"/>
        <rFont val="Arial"/>
        <family val="2"/>
        <charset val="204"/>
      </rPr>
      <t>3</t>
    </r>
  </si>
  <si>
    <r>
      <t>m</t>
    </r>
    <r>
      <rPr>
        <vertAlign val="superscript"/>
        <sz val="11"/>
        <rFont val="Arial"/>
        <family val="2"/>
        <charset val="204"/>
      </rPr>
      <t>3</t>
    </r>
  </si>
  <si>
    <r>
      <rPr>
        <sz val="12"/>
        <rFont val="Arial"/>
        <family val="2"/>
      </rPr>
      <t>Vincent Dontot/</t>
    </r>
    <r>
      <rPr>
        <sz val="12"/>
        <rFont val="AcadNusx"/>
      </rPr>
      <t>ვინსენტ დონტო</t>
    </r>
    <r>
      <rPr>
        <sz val="12"/>
        <rFont val="Arial"/>
        <family val="2"/>
      </rPr>
      <t xml:space="preserve">
DRC South Caucasus Regional Director      
</t>
    </r>
    <r>
      <rPr>
        <sz val="12"/>
        <rFont val="AcadNusx"/>
      </rPr>
      <t>ლტოლვილთა დანიის საბჭოს სამხრეთ კავკასიის წარმომადგენლობის რეგიონალური დირექტორი</t>
    </r>
  </si>
  <si>
    <t xml:space="preserve">Arrangement of concrete ways around the building on the basis of crushed stone (Thickness 10 cm; concrete  B-25 (including the formwork); 10 cm thickness and 350cm width </t>
  </si>
  <si>
    <r>
      <t>შენობის გარშემო ბეტონის სავალი გზების  მოწყობა ღორღის საფუძველზე (სისქე 10სმ; ბეტონის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სისქე 10 სმ, სიგანე 100 სმ)</t>
    </r>
  </si>
  <si>
    <t>Installation of the external metal door  150 x280 cm' (Width metal sheet min 1.5mm, painted with enamel paint)</t>
  </si>
  <si>
    <t>ლითონის შესასვლელი კარების მოწყობა 150X280sm (ლითონის ფურცლის სისქე არანაკლებ 1.5მმ, საბოლოო დამუშავებით და შეღებვით)</t>
  </si>
  <si>
    <t>მეტალის საქვაბის პანელის მოწყობა 50X240X210sm</t>
  </si>
  <si>
    <r>
      <t xml:space="preserve">საძირკვლის და რანდკოჭების დაბეტონება (ბეტონი: კლასი </t>
    </r>
    <r>
      <rPr>
        <sz val="12"/>
        <rFont val="Arial"/>
        <family val="2"/>
        <charset val="204"/>
      </rPr>
      <t>B</t>
    </r>
    <r>
      <rPr>
        <sz val="12"/>
        <rFont val="AcadNusx"/>
      </rPr>
      <t>-22.5; ყალიბის ჩათვლით)</t>
    </r>
  </si>
  <si>
    <r>
      <t xml:space="preserve">რიგელების დაბეტონება (ბეტონი: კლასი </t>
    </r>
    <r>
      <rPr>
        <sz val="12"/>
        <rFont val="Arial"/>
        <family val="2"/>
        <charset val="204"/>
      </rPr>
      <t>B</t>
    </r>
    <r>
      <rPr>
        <sz val="12"/>
        <rFont val="AcadNusx"/>
      </rPr>
      <t>-22.5; ყალიბის ჩათვლით)</t>
    </r>
  </si>
  <si>
    <t>იატაკზე ცემენტის მოჭიმვa (სისქით 40მმ; ლითონის ბადე-200X200მმ, დ 3მმ)</t>
  </si>
  <si>
    <r>
      <t>მასალის მოწოდება და საწვიმარი ღარების მოწყობა შეღებილი ფურცლოვანი ლითონით (10X</t>
    </r>
    <r>
      <rPr>
        <sz val="12"/>
        <rFont val="Arial"/>
        <family val="2"/>
        <charset val="204"/>
      </rPr>
      <t xml:space="preserve">10 </t>
    </r>
    <r>
      <rPr>
        <sz val="12"/>
        <rFont val="AcadNusx"/>
      </rPr>
      <t>სმ; სისქe 0.5 მმ).</t>
    </r>
  </si>
  <si>
    <r>
      <t>იატაკში თერმოიზოლაციის მოწყობ</t>
    </r>
    <r>
      <rPr>
        <sz val="12"/>
        <rFont val="Arial"/>
        <family val="2"/>
        <charset val="204"/>
      </rPr>
      <t>ა XPS ფილებით</t>
    </r>
    <r>
      <rPr>
        <sz val="12"/>
        <rFont val="Arial"/>
        <family val="2"/>
      </rPr>
      <t xml:space="preserve"> (d=3 სმ) </t>
    </r>
  </si>
  <si>
    <r>
      <t>ჭერში თერმოიზოლაციის მოწყობა მინაბამბით (</t>
    </r>
    <r>
      <rPr>
        <sz val="12"/>
        <rFont val="Arial"/>
        <family val="2"/>
        <charset val="204"/>
      </rPr>
      <t>d</t>
    </r>
    <r>
      <rPr>
        <sz val="12"/>
        <rFont val="AcadNusx"/>
      </rPr>
      <t>-10სმ)</t>
    </r>
  </si>
  <si>
    <r>
      <t xml:space="preserve">კედლების მოპირკეთება კაფელით (I კლასი, </t>
    </r>
    <r>
      <rPr>
        <sz val="12"/>
        <rFont val="Arial"/>
        <family val="2"/>
        <charset val="204"/>
      </rPr>
      <t>H</t>
    </r>
    <r>
      <rPr>
        <sz val="12"/>
        <rFont val="AcadNusx"/>
      </rPr>
      <t>=1.5 m (წებოს ჩათვლით)</t>
    </r>
  </si>
  <si>
    <t>საბავშვო ბაღის მშენებლობა მარნეულის მუნიციპალიტეტში</t>
  </si>
  <si>
    <t xml:space="preserve">         Construction of Kindergarten in Marneuli Municiplaity</t>
  </si>
  <si>
    <r>
      <t>ჭერის ხის კოჭების მოწყობა (ძელაკების და სამაგრების Cათვლით)10</t>
    </r>
    <r>
      <rPr>
        <sz val="12"/>
        <rFont val="Arial"/>
        <family val="2"/>
        <charset val="204"/>
      </rPr>
      <t>x</t>
    </r>
    <r>
      <rPr>
        <sz val="12"/>
        <rFont val="AcadNusx"/>
      </rPr>
      <t>20სმ</t>
    </r>
  </si>
  <si>
    <t>ჭერის და კედლების მომზადება შესაღებად</t>
  </si>
  <si>
    <t>Installation of the exit indicating lights with a battery</t>
  </si>
  <si>
    <t>გასასვლელების მანიშნებელი სანათების მოწყობა აკუმულატორით</t>
  </si>
  <si>
    <t>Installation of the evacuation indicating lights with a battery</t>
  </si>
  <si>
    <t>საევაკუაციო განათების სანათების მოწყობა აკუმულატორით</t>
  </si>
  <si>
    <r>
      <t>ტერიტორიის ღობის ზეძირკვლის მოწყობა (ბეტონი</t>
    </r>
    <r>
      <rPr>
        <sz val="12"/>
        <rFont val="Arial"/>
        <family val="2"/>
      </rPr>
      <t xml:space="preserve"> M250) </t>
    </r>
  </si>
  <si>
    <t>Installation of metal fencing (According to the drawings)</t>
  </si>
  <si>
    <t>ლითონის ღობის მოწყობა(დართული ნახაზის მიხედვით)</t>
  </si>
  <si>
    <t>Installation of metal gate (4.8x1.7m)</t>
  </si>
  <si>
    <r>
      <t>ლითონის ჭიშკრის დამზადება და მოწყობა(4.8</t>
    </r>
    <r>
      <rPr>
        <sz val="12"/>
        <rFont val="Arial"/>
        <family val="2"/>
        <charset val="204"/>
      </rPr>
      <t>x</t>
    </r>
    <r>
      <rPr>
        <sz val="12"/>
        <rFont val="AcadNusx"/>
      </rPr>
      <t>1.7m)</t>
    </r>
  </si>
  <si>
    <t>Installation of concrete panel fencing</t>
  </si>
  <si>
    <t>რკინაბეტონის პანელური ღობის მოწყობა</t>
  </si>
  <si>
    <t>Painting of metal fence with high quality oil paint in two layers</t>
  </si>
  <si>
    <t>ღობის შეღებვა ზეთოვანი საღებავით ორ ფენად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</si>
</sst>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 [$Lari-437]"/>
    <numFmt numFmtId="167" formatCode="#,##0.00;[Red]#,##0.00"/>
    <numFmt numFmtId="168" formatCode="#,##0.00\ [$€-1];[Red]\-#,##0.00\ [$€-1]"/>
    <numFmt numFmtId="169" formatCode="_-* #,##0.00\ [$Lari-437]_-;\-* #,##0.00\ [$Lari-437]_-;_-* &quot;-&quot;\ [$Lari-437]_-;_-@_-"/>
    <numFmt numFmtId="170" formatCode="_-* #,##0.00\ [$DM-407]_-;\-* #,##0.00\ [$DM-407]_-;_-* &quot;-&quot;??\ [$DM-407]_-;_-@_-"/>
    <numFmt numFmtId="171" formatCode="_-* #,##0.000\ [$Lari-437]_-;\-* #,##0.000\ [$Lari-437]_-;_-* &quot;-&quot;?\ [$Lari-437]_-;_-@_-"/>
    <numFmt numFmtId="172" formatCode="#,##0.00\ [$€-1]"/>
    <numFmt numFmtId="173" formatCode="#,##0.00\ [$GEL]"/>
  </numFmts>
  <fonts count="60">
    <font>
      <sz val="10"/>
      <name val="Arial"/>
    </font>
    <font>
      <sz val="10"/>
      <name val="Arial"/>
      <family val="2"/>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b/>
      <sz val="16"/>
      <name val="Arial"/>
      <family val="2"/>
    </font>
    <font>
      <sz val="10"/>
      <name val="Arial"/>
      <family val="2"/>
    </font>
    <font>
      <sz val="14"/>
      <name val="Arial"/>
      <family val="2"/>
      <charset val="204"/>
    </font>
    <font>
      <b/>
      <sz val="14"/>
      <name val="Arial"/>
      <family val="2"/>
      <charset val="204"/>
    </font>
    <font>
      <sz val="12"/>
      <name val="Arial"/>
      <family val="2"/>
      <charset val="204"/>
    </font>
    <font>
      <sz val="16"/>
      <name val="Arial"/>
      <family val="2"/>
      <charset val="204"/>
    </font>
    <font>
      <sz val="10"/>
      <name val="Arial"/>
      <family val="2"/>
      <charset val="204"/>
    </font>
    <font>
      <sz val="11"/>
      <name val="Arial"/>
      <family val="2"/>
      <charset val="204"/>
    </font>
    <font>
      <b/>
      <vertAlign val="superscript"/>
      <sz val="16"/>
      <name val="Arial"/>
      <family val="2"/>
    </font>
    <font>
      <b/>
      <sz val="14"/>
      <name val="AcadNusx"/>
    </font>
    <font>
      <b/>
      <sz val="12"/>
      <name val="AcadNusx"/>
    </font>
    <font>
      <b/>
      <sz val="16"/>
      <name val="AcadNusx"/>
    </font>
    <font>
      <b/>
      <sz val="13"/>
      <name val="AcadNusx"/>
    </font>
    <font>
      <b/>
      <sz val="10"/>
      <name val="AcadNusx"/>
    </font>
    <font>
      <sz val="10"/>
      <name val="AcadNusx"/>
    </font>
    <font>
      <vertAlign val="superscript"/>
      <sz val="10"/>
      <name val="Arial"/>
      <family val="2"/>
      <charset val="204"/>
    </font>
    <font>
      <sz val="13"/>
      <name val="AcadNusx"/>
    </font>
    <font>
      <sz val="12"/>
      <name val="AcadNusx"/>
    </font>
    <font>
      <b/>
      <sz val="11"/>
      <name val="AcadNusx"/>
    </font>
    <font>
      <sz val="14"/>
      <name val="AcadNusx"/>
    </font>
    <font>
      <sz val="14"/>
      <name val="Arial"/>
      <family val="2"/>
    </font>
    <font>
      <sz val="10"/>
      <color indexed="8"/>
      <name val="Arial"/>
      <family val="2"/>
    </font>
    <font>
      <vertAlign val="superscript"/>
      <sz val="10"/>
      <color indexed="8"/>
      <name val="Arial"/>
      <family val="2"/>
    </font>
    <font>
      <sz val="11"/>
      <name val="AcadNusx"/>
    </font>
    <font>
      <vertAlign val="superscript"/>
      <sz val="11"/>
      <name val="Arial"/>
      <family val="2"/>
      <charset val="204"/>
    </font>
    <font>
      <b/>
      <sz val="11"/>
      <name val="Arial"/>
      <family val="2"/>
    </font>
    <font>
      <sz val="13"/>
      <name val="Arial"/>
      <family val="2"/>
      <charset val="204"/>
    </font>
    <font>
      <b/>
      <sz val="12"/>
      <name val="Arial"/>
      <family val="2"/>
      <charset val="204"/>
    </font>
    <font>
      <vertAlign val="superscript"/>
      <sz val="10"/>
      <name val="AcadNusx"/>
    </font>
    <font>
      <i/>
      <sz val="11"/>
      <name val="Arial"/>
      <family val="2"/>
    </font>
    <font>
      <sz val="8"/>
      <name val="Arial"/>
      <family val="2"/>
      <charset val="204"/>
    </font>
    <font>
      <sz val="11"/>
      <name val="Sylfaen"/>
      <family val="1"/>
      <charset val="204"/>
    </font>
    <font>
      <b/>
      <sz val="10"/>
      <name val="Arial"/>
      <family val="2"/>
      <charset val="204"/>
    </font>
    <font>
      <vertAlign val="superscript"/>
      <sz val="12"/>
      <name val="Arial"/>
      <family val="2"/>
      <charset val="204"/>
    </font>
    <font>
      <sz val="10"/>
      <name val="Arial"/>
      <family val="2"/>
      <charset val="1"/>
    </font>
    <font>
      <sz val="10"/>
      <color indexed="8"/>
      <name val="Arial"/>
      <family val="2"/>
      <charset val="204"/>
    </font>
    <font>
      <sz val="10"/>
      <color indexed="8"/>
      <name val="AcadNusx"/>
    </font>
    <font>
      <b/>
      <sz val="16"/>
      <name val="Arial"/>
      <family val="2"/>
      <charset val="204"/>
    </font>
    <font>
      <sz val="10"/>
      <color rgb="FF000000"/>
      <name val="AcadNusx"/>
    </font>
    <font>
      <sz val="10"/>
      <color theme="1"/>
      <name val="Arial"/>
      <family val="2"/>
      <charset val="204"/>
    </font>
    <font>
      <sz val="13"/>
      <color theme="1"/>
      <name val="Arial"/>
      <family val="2"/>
    </font>
    <font>
      <b/>
      <sz val="13"/>
      <color theme="1"/>
      <name val="Arial"/>
      <family val="2"/>
    </font>
    <font>
      <sz val="12"/>
      <name val="AcadNusx"/>
      <family val="2"/>
      <charset val="204"/>
    </font>
    <font>
      <sz val="9"/>
      <name val="Arial"/>
      <family val="2"/>
      <charset val="204"/>
    </font>
    <font>
      <sz val="9"/>
      <name val="AcadNusx"/>
    </font>
    <font>
      <sz val="8"/>
      <name val="AcadNusx"/>
    </font>
    <font>
      <sz val="11"/>
      <name val="AcadNusx"/>
      <family val="2"/>
      <charset val="204"/>
    </font>
    <font>
      <sz val="12"/>
      <color theme="1"/>
      <name val="AcadNusx"/>
    </font>
    <font>
      <b/>
      <sz val="8"/>
      <name val="Arial"/>
      <family val="2"/>
    </font>
    <font>
      <sz val="8"/>
      <name val="Arial"/>
      <family val="2"/>
      <charset val="1"/>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FF00"/>
        <bgColor indexed="64"/>
      </patternFill>
    </fill>
  </fills>
  <borders count="5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s>
  <cellStyleXfs count="3">
    <xf numFmtId="0" fontId="0" fillId="0" borderId="0"/>
    <xf numFmtId="0" fontId="16" fillId="0" borderId="0"/>
    <xf numFmtId="9" fontId="1" fillId="0" borderId="0" applyFont="0" applyFill="0" applyBorder="0" applyAlignment="0" applyProtection="0"/>
  </cellStyleXfs>
  <cellXfs count="484">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xf numFmtId="0" fontId="5" fillId="0" borderId="0" xfId="0" applyFont="1" applyAlignment="1">
      <alignment horizontal="center"/>
    </xf>
    <xf numFmtId="0" fontId="4" fillId="0" borderId="0" xfId="0" applyFont="1" applyAlignment="1">
      <alignment horizontal="left"/>
    </xf>
    <xf numFmtId="0" fontId="0" fillId="2" borderId="0" xfId="0" applyFill="1"/>
    <xf numFmtId="0" fontId="7" fillId="0" borderId="0" xfId="0" applyFont="1"/>
    <xf numFmtId="0" fontId="7" fillId="0" borderId="0" xfId="0" applyFont="1" applyAlignment="1">
      <alignment horizontal="center"/>
    </xf>
    <xf numFmtId="0" fontId="6" fillId="0" borderId="0" xfId="0" applyFont="1" applyAlignment="1">
      <alignment horizontal="left"/>
    </xf>
    <xf numFmtId="0" fontId="9" fillId="0" borderId="0" xfId="0" applyFont="1"/>
    <xf numFmtId="0" fontId="8" fillId="2" borderId="0" xfId="0" applyFont="1" applyFill="1"/>
    <xf numFmtId="0" fontId="8" fillId="0" borderId="0" xfId="0" applyFont="1"/>
    <xf numFmtId="0" fontId="9" fillId="0" borderId="1" xfId="0" applyFont="1" applyBorder="1" applyAlignment="1">
      <alignment wrapText="1"/>
    </xf>
    <xf numFmtId="0" fontId="8" fillId="0" borderId="0" xfId="0" applyFont="1" applyAlignment="1">
      <alignment wrapText="1"/>
    </xf>
    <xf numFmtId="0" fontId="9" fillId="0" borderId="1" xfId="0" applyFont="1" applyBorder="1" applyAlignment="1">
      <alignment vertical="center" wrapText="1"/>
    </xf>
    <xf numFmtId="0" fontId="11" fillId="0" borderId="2" xfId="0" applyFont="1" applyBorder="1"/>
    <xf numFmtId="3" fontId="0" fillId="0" borderId="0" xfId="0" applyNumberFormat="1"/>
    <xf numFmtId="0" fontId="2" fillId="0" borderId="0" xfId="0" applyFont="1" applyAlignment="1">
      <alignment horizontal="right"/>
    </xf>
    <xf numFmtId="165" fontId="4" fillId="0" borderId="0" xfId="0" applyNumberFormat="1" applyFont="1"/>
    <xf numFmtId="0" fontId="9" fillId="0" borderId="0" xfId="0" applyFont="1" applyAlignment="1">
      <alignment wrapText="1"/>
    </xf>
    <xf numFmtId="0" fontId="12" fillId="0" borderId="0" xfId="0" applyFont="1"/>
    <xf numFmtId="0" fontId="9" fillId="0" borderId="3" xfId="0" applyFont="1" applyBorder="1" applyAlignment="1">
      <alignment wrapText="1"/>
    </xf>
    <xf numFmtId="0" fontId="15" fillId="0" borderId="0" xfId="0" applyFont="1"/>
    <xf numFmtId="0" fontId="9" fillId="0" borderId="0" xfId="0" applyFont="1" applyAlignment="1">
      <alignment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 fillId="0" borderId="9" xfId="0" applyFont="1" applyBorder="1" applyAlignment="1">
      <alignment horizontal="right"/>
    </xf>
    <xf numFmtId="166" fontId="0" fillId="0" borderId="10" xfId="0" applyNumberFormat="1" applyBorder="1"/>
    <xf numFmtId="0" fontId="16" fillId="0" borderId="0" xfId="1"/>
    <xf numFmtId="0" fontId="16" fillId="0" borderId="0" xfId="1" applyAlignment="1">
      <alignment horizontal="center" vertical="center"/>
    </xf>
    <xf numFmtId="0" fontId="16" fillId="0" borderId="0" xfId="1" applyAlignment="1">
      <alignment vertical="top"/>
    </xf>
    <xf numFmtId="168" fontId="2" fillId="0" borderId="0" xfId="1" applyNumberFormat="1" applyFont="1"/>
    <xf numFmtId="167" fontId="2" fillId="0" borderId="0" xfId="1" applyNumberFormat="1" applyFont="1" applyAlignment="1">
      <alignment horizontal="right" vertical="center" wrapText="1"/>
    </xf>
    <xf numFmtId="167" fontId="16" fillId="0" borderId="0" xfId="1" applyNumberFormat="1" applyAlignment="1">
      <alignment horizontal="center" vertical="center"/>
    </xf>
    <xf numFmtId="0" fontId="16" fillId="0" borderId="0" xfId="1" applyAlignment="1">
      <alignment horizontal="center" vertical="center" wrapText="1"/>
    </xf>
    <xf numFmtId="0" fontId="16" fillId="0" borderId="0" xfId="1" applyAlignment="1">
      <alignment vertical="top" wrapText="1"/>
    </xf>
    <xf numFmtId="0" fontId="11" fillId="0" borderId="0" xfId="1" applyFont="1" applyAlignment="1">
      <alignment vertical="top" wrapText="1"/>
    </xf>
    <xf numFmtId="0" fontId="16" fillId="0" borderId="11" xfId="1" applyBorder="1" applyAlignment="1">
      <alignment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49" fontId="11" fillId="0" borderId="13" xfId="1" applyNumberFormat="1" applyFont="1" applyBorder="1" applyAlignment="1">
      <alignment horizontal="center" vertical="center" wrapText="1"/>
    </xf>
    <xf numFmtId="0" fontId="11" fillId="0" borderId="14" xfId="1" applyFont="1" applyBorder="1" applyAlignment="1">
      <alignment horizontal="center" vertical="center" wrapText="1"/>
    </xf>
    <xf numFmtId="0" fontId="3" fillId="2" borderId="8"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9" fillId="0" borderId="1" xfId="0" applyFont="1" applyBorder="1" applyAlignment="1">
      <alignment horizontal="left" wrapText="1"/>
    </xf>
    <xf numFmtId="0" fontId="27" fillId="0" borderId="17" xfId="0" applyFont="1" applyBorder="1" applyAlignment="1">
      <alignment wrapText="1"/>
    </xf>
    <xf numFmtId="0" fontId="3" fillId="0" borderId="0" xfId="1" applyFont="1" applyAlignment="1">
      <alignment vertical="center"/>
    </xf>
    <xf numFmtId="0" fontId="16" fillId="0" borderId="18" xfId="1" applyBorder="1" applyAlignment="1">
      <alignment vertical="center" wrapText="1"/>
    </xf>
    <xf numFmtId="0" fontId="7" fillId="0" borderId="19" xfId="0" applyFont="1" applyBorder="1" applyAlignment="1">
      <alignment horizontal="center"/>
    </xf>
    <xf numFmtId="0" fontId="8" fillId="0" borderId="19" xfId="0" applyFont="1" applyBorder="1" applyAlignment="1">
      <alignment wrapText="1"/>
    </xf>
    <xf numFmtId="0" fontId="7" fillId="0" borderId="19" xfId="0" applyFont="1" applyBorder="1"/>
    <xf numFmtId="0" fontId="9" fillId="0" borderId="19" xfId="0" applyFont="1" applyBorder="1"/>
    <xf numFmtId="0" fontId="16" fillId="0" borderId="15" xfId="0" applyFont="1" applyBorder="1" applyAlignment="1">
      <alignment vertical="center" wrapText="1"/>
    </xf>
    <xf numFmtId="0" fontId="24" fillId="0" borderId="16" xfId="0" applyFont="1" applyBorder="1" applyAlignment="1">
      <alignment horizontal="center" vertical="center" wrapText="1"/>
    </xf>
    <xf numFmtId="0" fontId="27" fillId="0" borderId="0" xfId="0" applyFont="1" applyAlignment="1">
      <alignment wrapText="1"/>
    </xf>
    <xf numFmtId="0" fontId="16" fillId="0" borderId="0" xfId="0" applyFont="1" applyAlignment="1">
      <alignment horizontal="center" vertical="center" wrapText="1"/>
    </xf>
    <xf numFmtId="166" fontId="0" fillId="0" borderId="0" xfId="0" applyNumberFormat="1" applyAlignment="1">
      <alignment horizontal="center"/>
    </xf>
    <xf numFmtId="0" fontId="23" fillId="0" borderId="0" xfId="0" applyFont="1" applyAlignment="1">
      <alignment horizontal="center" vertical="center" wrapText="1"/>
    </xf>
    <xf numFmtId="0" fontId="22" fillId="0" borderId="9" xfId="0" applyFont="1" applyBorder="1" applyAlignment="1">
      <alignment horizontal="center" vertical="center" wrapText="1"/>
    </xf>
    <xf numFmtId="0" fontId="0" fillId="0" borderId="20" xfId="0" applyBorder="1" applyAlignment="1">
      <alignment horizontal="center"/>
    </xf>
    <xf numFmtId="0" fontId="16" fillId="0" borderId="20" xfId="0" applyFont="1" applyBorder="1" applyAlignment="1">
      <alignment horizontal="center" vertical="center" wrapText="1"/>
    </xf>
    <xf numFmtId="0" fontId="27" fillId="0" borderId="9" xfId="0" applyFont="1" applyBorder="1" applyAlignment="1">
      <alignment wrapText="1"/>
    </xf>
    <xf numFmtId="164" fontId="0" fillId="0" borderId="0" xfId="0" applyNumberFormat="1"/>
    <xf numFmtId="0" fontId="11" fillId="0" borderId="0" xfId="0" applyFont="1" applyAlignment="1">
      <alignment horizontal="center"/>
    </xf>
    <xf numFmtId="2" fontId="11" fillId="0" borderId="0" xfId="0" applyNumberFormat="1" applyFont="1" applyAlignment="1">
      <alignment horizontal="center"/>
    </xf>
    <xf numFmtId="2" fontId="11" fillId="0" borderId="0" xfId="0" applyNumberFormat="1" applyFont="1"/>
    <xf numFmtId="170" fontId="11" fillId="0" borderId="0" xfId="0" applyNumberFormat="1" applyFont="1"/>
    <xf numFmtId="0" fontId="11" fillId="0" borderId="0" xfId="0" applyFont="1"/>
    <xf numFmtId="0" fontId="11" fillId="0" borderId="21" xfId="0" applyFont="1" applyBorder="1" applyAlignment="1">
      <alignment horizontal="center" vertical="center" wrapText="1"/>
    </xf>
    <xf numFmtId="2" fontId="11" fillId="0" borderId="22"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3" fillId="3" borderId="2" xfId="0" applyFont="1" applyFill="1" applyBorder="1" applyAlignment="1">
      <alignment horizontal="center" vertical="top"/>
    </xf>
    <xf numFmtId="0" fontId="31" fillId="0" borderId="2"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Border="1" applyAlignment="1">
      <alignment horizontal="justify" vertical="top" wrapText="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4" fontId="3" fillId="4" borderId="2" xfId="0" applyNumberFormat="1" applyFont="1" applyFill="1" applyBorder="1" applyAlignment="1">
      <alignment horizontal="right" vertical="center"/>
    </xf>
    <xf numFmtId="4" fontId="3" fillId="0" borderId="2" xfId="0" applyNumberFormat="1" applyFont="1" applyBorder="1" applyAlignment="1">
      <alignment horizontal="right" vertical="center"/>
    </xf>
    <xf numFmtId="0" fontId="3" fillId="3" borderId="2" xfId="0" applyFont="1" applyFill="1" applyBorder="1" applyAlignment="1">
      <alignment horizontal="center"/>
    </xf>
    <xf numFmtId="0" fontId="11" fillId="0" borderId="2" xfId="0" applyFont="1" applyBorder="1" applyAlignment="1">
      <alignment horizontal="center" vertical="center" wrapText="1"/>
    </xf>
    <xf numFmtId="0" fontId="31" fillId="0" borderId="2" xfId="0" applyFont="1" applyBorder="1" applyAlignment="1">
      <alignment horizontal="left" vertical="top" wrapText="1"/>
    </xf>
    <xf numFmtId="4" fontId="3" fillId="4" borderId="2" xfId="0" applyNumberFormat="1" applyFont="1" applyFill="1" applyBorder="1" applyAlignment="1">
      <alignment horizontal="right"/>
    </xf>
    <xf numFmtId="4" fontId="3" fillId="4" borderId="23" xfId="0" applyNumberFormat="1" applyFont="1" applyFill="1" applyBorder="1" applyAlignment="1">
      <alignment horizontal="right"/>
    </xf>
    <xf numFmtId="0" fontId="7" fillId="0" borderId="0" xfId="0" applyFont="1" applyBorder="1" applyAlignment="1">
      <alignment horizontal="center"/>
    </xf>
    <xf numFmtId="0" fontId="27" fillId="0" borderId="0" xfId="0" applyFont="1" applyBorder="1" applyAlignment="1">
      <alignment wrapText="1"/>
    </xf>
    <xf numFmtId="0" fontId="16" fillId="0" borderId="0" xfId="0" applyFont="1" applyBorder="1" applyAlignment="1">
      <alignment horizontal="center" vertical="center" wrapText="1"/>
    </xf>
    <xf numFmtId="0" fontId="0" fillId="0" borderId="0" xfId="0" applyBorder="1" applyAlignment="1">
      <alignment horizontal="center"/>
    </xf>
    <xf numFmtId="166" fontId="0" fillId="0" borderId="0" xfId="0" applyNumberFormat="1" applyBorder="1" applyAlignment="1">
      <alignment horizontal="center"/>
    </xf>
    <xf numFmtId="0" fontId="17" fillId="0" borderId="0" xfId="0" applyFont="1"/>
    <xf numFmtId="0" fontId="17"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6" fillId="0" borderId="0" xfId="0" applyFont="1"/>
    <xf numFmtId="0" fontId="6" fillId="0" borderId="0" xfId="0" applyFont="1" applyAlignment="1">
      <alignment wrapText="1"/>
    </xf>
    <xf numFmtId="0" fontId="17" fillId="0" borderId="0" xfId="0" applyFont="1" applyAlignment="1">
      <alignment horizontal="center"/>
    </xf>
    <xf numFmtId="0" fontId="17" fillId="0" borderId="16" xfId="0" applyFont="1" applyBorder="1" applyAlignment="1">
      <alignment horizontal="center" vertical="center" wrapText="1"/>
    </xf>
    <xf numFmtId="0" fontId="35" fillId="0" borderId="0" xfId="0" applyFont="1"/>
    <xf numFmtId="0" fontId="0" fillId="0" borderId="0" xfId="0" applyBorder="1"/>
    <xf numFmtId="0" fontId="17" fillId="0" borderId="16" xfId="0" applyFont="1" applyBorder="1" applyAlignment="1">
      <alignment horizontal="center" vertical="top" wrapText="1"/>
    </xf>
    <xf numFmtId="2" fontId="6" fillId="0" borderId="0" xfId="0" applyNumberFormat="1" applyFont="1" applyBorder="1" applyAlignment="1">
      <alignment horizontal="center"/>
    </xf>
    <xf numFmtId="0" fontId="33" fillId="0" borderId="0" xfId="0" applyFont="1" applyBorder="1" applyAlignment="1">
      <alignment wrapText="1"/>
    </xf>
    <xf numFmtId="0" fontId="17" fillId="0" borderId="0" xfId="0" applyFont="1" applyBorder="1" applyAlignment="1">
      <alignment horizontal="center" vertical="top" wrapText="1"/>
    </xf>
    <xf numFmtId="0" fontId="17" fillId="0" borderId="0" xfId="0" applyFont="1" applyBorder="1" applyAlignment="1">
      <alignment horizontal="center"/>
    </xf>
    <xf numFmtId="166" fontId="17" fillId="0" borderId="0" xfId="0" applyNumberFormat="1" applyFont="1" applyBorder="1" applyAlignment="1">
      <alignment horizontal="center"/>
    </xf>
    <xf numFmtId="0" fontId="9" fillId="7" borderId="3" xfId="0" applyFont="1" applyFill="1" applyBorder="1" applyAlignment="1">
      <alignment wrapText="1"/>
    </xf>
    <xf numFmtId="0" fontId="9" fillId="7" borderId="1" xfId="0" applyFont="1" applyFill="1" applyBorder="1" applyAlignment="1">
      <alignment vertical="center" wrapText="1"/>
    </xf>
    <xf numFmtId="0" fontId="24" fillId="0" borderId="0" xfId="0" applyFont="1" applyBorder="1" applyAlignment="1">
      <alignment vertical="center" wrapText="1"/>
    </xf>
    <xf numFmtId="0" fontId="27" fillId="0" borderId="0" xfId="0" applyFont="1" applyFill="1" applyBorder="1" applyAlignment="1">
      <alignment wrapText="1"/>
    </xf>
    <xf numFmtId="0" fontId="7" fillId="0" borderId="0" xfId="0" applyFont="1" applyBorder="1"/>
    <xf numFmtId="0" fontId="9" fillId="0" borderId="0" xfId="0" applyFont="1" applyFill="1" applyBorder="1"/>
    <xf numFmtId="166" fontId="0" fillId="0" borderId="0" xfId="0" applyNumberFormat="1" applyFill="1" applyBorder="1" applyAlignment="1">
      <alignment horizontal="center"/>
    </xf>
    <xf numFmtId="0" fontId="0" fillId="0" borderId="0" xfId="0" applyFill="1"/>
    <xf numFmtId="0" fontId="24" fillId="0" borderId="0" xfId="0" applyFont="1" applyFill="1" applyBorder="1" applyAlignment="1">
      <alignment vertical="center" wrapText="1"/>
    </xf>
    <xf numFmtId="0" fontId="0" fillId="0" borderId="0" xfId="0" applyFill="1" applyBorder="1" applyAlignment="1">
      <alignment horizontal="center"/>
    </xf>
    <xf numFmtId="0" fontId="11" fillId="0" borderId="2" xfId="0" applyFont="1" applyFill="1" applyBorder="1" applyAlignment="1">
      <alignment horizontal="justify" vertical="top" wrapText="1"/>
    </xf>
    <xf numFmtId="171" fontId="0" fillId="0" borderId="0" xfId="0" applyNumberFormat="1"/>
    <xf numFmtId="0" fontId="11" fillId="7" borderId="2" xfId="0" applyFont="1" applyFill="1" applyBorder="1" applyAlignment="1">
      <alignment horizontal="justify" vertical="top" wrapText="1"/>
    </xf>
    <xf numFmtId="0" fontId="16" fillId="7" borderId="18" xfId="1" applyFill="1" applyBorder="1" applyAlignment="1">
      <alignment vertical="center" wrapText="1"/>
    </xf>
    <xf numFmtId="0" fontId="16" fillId="7" borderId="11" xfId="1" applyFill="1" applyBorder="1" applyAlignment="1">
      <alignment vertical="center" wrapText="1"/>
    </xf>
    <xf numFmtId="0" fontId="9" fillId="0" borderId="3" xfId="0" applyFont="1" applyFill="1" applyBorder="1" applyAlignment="1">
      <alignment wrapText="1"/>
    </xf>
    <xf numFmtId="0" fontId="26" fillId="0" borderId="17" xfId="0" applyFont="1" applyBorder="1" applyAlignment="1">
      <alignment wrapText="1"/>
    </xf>
    <xf numFmtId="0" fontId="8" fillId="0" borderId="2" xfId="0" applyFont="1" applyBorder="1"/>
    <xf numFmtId="0" fontId="8" fillId="0" borderId="16" xfId="0" applyFont="1" applyBorder="1"/>
    <xf numFmtId="0" fontId="26" fillId="0" borderId="4" xfId="0" applyFont="1" applyBorder="1" applyAlignment="1">
      <alignment wrapText="1"/>
    </xf>
    <xf numFmtId="0" fontId="8" fillId="0" borderId="0" xfId="0" applyFont="1" applyBorder="1"/>
    <xf numFmtId="166" fontId="17" fillId="0" borderId="0" xfId="0" applyNumberFormat="1" applyFont="1" applyFill="1" applyBorder="1" applyAlignment="1">
      <alignment horizontal="center"/>
    </xf>
    <xf numFmtId="0" fontId="35" fillId="0" borderId="0" xfId="0" applyFont="1" applyAlignment="1">
      <alignment wrapText="1"/>
    </xf>
    <xf numFmtId="0" fontId="9" fillId="0" borderId="3" xfId="0" applyFont="1" applyBorder="1" applyAlignment="1">
      <alignment vertical="top" wrapText="1"/>
    </xf>
    <xf numFmtId="0" fontId="27" fillId="0" borderId="19" xfId="0" applyFont="1" applyBorder="1" applyAlignment="1">
      <alignment wrapText="1"/>
    </xf>
    <xf numFmtId="0" fontId="24" fillId="0" borderId="0" xfId="0" applyFont="1" applyAlignment="1">
      <alignment horizontal="center" vertical="center" wrapText="1"/>
    </xf>
    <xf numFmtId="0" fontId="2" fillId="0" borderId="0" xfId="0" applyFont="1" applyBorder="1" applyAlignment="1">
      <alignment horizontal="right"/>
    </xf>
    <xf numFmtId="0" fontId="39" fillId="0" borderId="0" xfId="0" applyFont="1"/>
    <xf numFmtId="0" fontId="16" fillId="0" borderId="24" xfId="0" applyFont="1" applyBorder="1" applyAlignment="1">
      <alignment horizontal="center" wrapText="1"/>
    </xf>
    <xf numFmtId="0" fontId="0" fillId="0" borderId="24" xfId="0" applyBorder="1"/>
    <xf numFmtId="166" fontId="0" fillId="0" borderId="0" xfId="0" applyNumberFormat="1" applyFill="1" applyAlignment="1">
      <alignment horizontal="center"/>
    </xf>
    <xf numFmtId="166" fontId="0" fillId="0" borderId="9" xfId="0" applyNumberFormat="1" applyFill="1" applyBorder="1"/>
    <xf numFmtId="0" fontId="11" fillId="0" borderId="0" xfId="1" applyFont="1" applyAlignment="1"/>
    <xf numFmtId="0" fontId="41" fillId="0" borderId="0" xfId="0" applyFont="1"/>
    <xf numFmtId="4" fontId="3" fillId="4" borderId="25" xfId="0" applyNumberFormat="1" applyFont="1" applyFill="1" applyBorder="1" applyAlignment="1" applyProtection="1">
      <alignment horizontal="right" vertical="center"/>
      <protection hidden="1"/>
    </xf>
    <xf numFmtId="0" fontId="7" fillId="0" borderId="26" xfId="0" applyFont="1" applyBorder="1"/>
    <xf numFmtId="0" fontId="11" fillId="0" borderId="16" xfId="0" applyFont="1" applyBorder="1" applyAlignment="1" applyProtection="1">
      <alignment horizontal="center" vertical="center" wrapText="1"/>
      <protection hidden="1"/>
    </xf>
    <xf numFmtId="0" fontId="11" fillId="0" borderId="2" xfId="0" applyFont="1" applyBorder="1" applyAlignment="1" applyProtection="1">
      <alignment horizontal="justify" vertical="top" wrapText="1"/>
      <protection hidden="1"/>
    </xf>
    <xf numFmtId="0" fontId="11" fillId="0" borderId="15" xfId="0" applyFont="1" applyBorder="1" applyAlignment="1" applyProtection="1">
      <alignment horizontal="center" vertical="center" wrapText="1"/>
      <protection hidden="1"/>
    </xf>
    <xf numFmtId="0" fontId="11" fillId="0" borderId="2" xfId="0" applyFont="1" applyBorder="1" applyAlignment="1" applyProtection="1">
      <alignment horizontal="justify" vertical="center" wrapText="1"/>
      <protection hidden="1"/>
    </xf>
    <xf numFmtId="0" fontId="3" fillId="3" borderId="6" xfId="0" applyFont="1" applyFill="1" applyBorder="1" applyAlignment="1" applyProtection="1">
      <alignment horizontal="center" vertical="top"/>
      <protection hidden="1"/>
    </xf>
    <xf numFmtId="0" fontId="11" fillId="0" borderId="27" xfId="0" applyFont="1" applyBorder="1" applyAlignment="1">
      <alignment horizontal="center" vertical="center" wrapText="1"/>
    </xf>
    <xf numFmtId="2" fontId="11" fillId="0" borderId="20" xfId="0" applyNumberFormat="1" applyFont="1" applyBorder="1" applyAlignment="1">
      <alignment horizontal="center" vertical="center" wrapText="1"/>
    </xf>
    <xf numFmtId="0" fontId="3" fillId="8" borderId="28" xfId="1" applyFont="1" applyFill="1" applyBorder="1" applyAlignment="1">
      <alignment horizontal="center" vertical="center"/>
    </xf>
    <xf numFmtId="0" fontId="11" fillId="7" borderId="2" xfId="0" applyFont="1" applyFill="1" applyBorder="1" applyAlignment="1" applyProtection="1">
      <alignment horizontal="justify" vertical="top" wrapText="1"/>
      <protection hidden="1"/>
    </xf>
    <xf numFmtId="0" fontId="16" fillId="7" borderId="2" xfId="0" applyFont="1" applyFill="1" applyBorder="1" applyAlignment="1" applyProtection="1">
      <alignment horizontal="justify" vertical="top" wrapText="1"/>
      <protection hidden="1"/>
    </xf>
    <xf numFmtId="0" fontId="4" fillId="8" borderId="29" xfId="0" applyFont="1" applyFill="1" applyBorder="1" applyAlignment="1">
      <alignment horizontal="center" wrapText="1"/>
    </xf>
    <xf numFmtId="0" fontId="19" fillId="8" borderId="4" xfId="0" applyFont="1" applyFill="1" applyBorder="1" applyAlignment="1">
      <alignment horizontal="center"/>
    </xf>
    <xf numFmtId="0" fontId="3" fillId="8" borderId="0" xfId="0" applyFont="1" applyFill="1"/>
    <xf numFmtId="0" fontId="0" fillId="8" borderId="0" xfId="0" applyFill="1"/>
    <xf numFmtId="0" fontId="3" fillId="8" borderId="26" xfId="0" applyFont="1" applyFill="1" applyBorder="1" applyAlignment="1">
      <alignment wrapText="1"/>
    </xf>
    <xf numFmtId="0" fontId="8" fillId="8" borderId="1"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7" fillId="8" borderId="29" xfId="0" applyFont="1" applyFill="1" applyBorder="1"/>
    <xf numFmtId="0" fontId="3" fillId="8" borderId="30" xfId="0" applyFont="1" applyFill="1" applyBorder="1" applyAlignment="1">
      <alignment horizontal="center"/>
    </xf>
    <xf numFmtId="0" fontId="7" fillId="8" borderId="28" xfId="0" applyFont="1" applyFill="1" applyBorder="1"/>
    <xf numFmtId="0" fontId="2" fillId="8" borderId="31" xfId="0" applyFont="1" applyFill="1" applyBorder="1" applyAlignment="1">
      <alignment horizontal="center" vertical="center" wrapText="1"/>
    </xf>
    <xf numFmtId="0" fontId="23" fillId="8" borderId="32" xfId="0" applyFont="1" applyFill="1" applyBorder="1" applyAlignment="1">
      <alignment horizontal="center" vertical="center" wrapText="1"/>
    </xf>
    <xf numFmtId="0" fontId="9" fillId="8" borderId="0" xfId="0" applyFont="1" applyFill="1"/>
    <xf numFmtId="0" fontId="0" fillId="8" borderId="0" xfId="0" applyFill="1" applyAlignment="1">
      <alignment horizontal="center"/>
    </xf>
    <xf numFmtId="0" fontId="3" fillId="8" borderId="33" xfId="0" applyFont="1" applyFill="1" applyBorder="1"/>
    <xf numFmtId="0" fontId="3" fillId="8" borderId="30" xfId="0" applyFont="1" applyFill="1" applyBorder="1"/>
    <xf numFmtId="0" fontId="0" fillId="8" borderId="9" xfId="0" applyFill="1" applyBorder="1"/>
    <xf numFmtId="0" fontId="0" fillId="8" borderId="9" xfId="0" applyFill="1" applyBorder="1" applyAlignment="1">
      <alignment horizontal="center"/>
    </xf>
    <xf numFmtId="0" fontId="0" fillId="8" borderId="10" xfId="0" applyFill="1" applyBorder="1"/>
    <xf numFmtId="0" fontId="35" fillId="8" borderId="30" xfId="0" applyFont="1" applyFill="1" applyBorder="1"/>
    <xf numFmtId="9" fontId="9" fillId="0" borderId="0" xfId="2" applyFont="1" applyAlignment="1">
      <alignment wrapText="1"/>
    </xf>
    <xf numFmtId="9" fontId="0" fillId="0" borderId="0" xfId="2" applyFont="1"/>
    <xf numFmtId="9" fontId="0" fillId="0" borderId="0" xfId="2" applyFont="1" applyAlignment="1">
      <alignment horizontal="center"/>
    </xf>
    <xf numFmtId="0" fontId="3" fillId="0" borderId="0" xfId="0" applyFont="1" applyAlignment="1">
      <alignment wrapText="1"/>
    </xf>
    <xf numFmtId="0" fontId="14" fillId="0" borderId="0" xfId="0" applyFont="1"/>
    <xf numFmtId="0" fontId="14" fillId="0" borderId="0" xfId="0" applyFont="1" applyAlignment="1">
      <alignment horizontal="center"/>
    </xf>
    <xf numFmtId="0" fontId="7" fillId="0" borderId="3" xfId="0" applyFont="1" applyBorder="1" applyAlignment="1">
      <alignment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2" borderId="21" xfId="0" applyFont="1" applyFill="1" applyBorder="1" applyAlignment="1">
      <alignment vertical="center"/>
    </xf>
    <xf numFmtId="0" fontId="9" fillId="0" borderId="3" xfId="1" applyFont="1" applyBorder="1" applyAlignment="1">
      <alignment vertical="top" wrapText="1"/>
    </xf>
    <xf numFmtId="0" fontId="27" fillId="0" borderId="17" xfId="1" applyFont="1" applyBorder="1" applyAlignment="1">
      <alignment wrapText="1"/>
    </xf>
    <xf numFmtId="0" fontId="16" fillId="0" borderId="11" xfId="1" applyFill="1" applyBorder="1" applyAlignment="1">
      <alignment vertical="center" wrapText="1"/>
    </xf>
    <xf numFmtId="0" fontId="24" fillId="0" borderId="18" xfId="1" applyFont="1" applyFill="1" applyBorder="1" applyAlignment="1">
      <alignment vertical="center" wrapText="1"/>
    </xf>
    <xf numFmtId="0" fontId="16" fillId="0" borderId="18" xfId="1" applyFill="1" applyBorder="1" applyAlignment="1">
      <alignment vertical="center" wrapText="1"/>
    </xf>
    <xf numFmtId="0" fontId="11" fillId="0" borderId="2" xfId="1" applyFont="1" applyBorder="1" applyAlignment="1" applyProtection="1">
      <alignment horizontal="justify" vertical="top" wrapText="1"/>
      <protection hidden="1"/>
    </xf>
    <xf numFmtId="0" fontId="11" fillId="0" borderId="2" xfId="1" applyFont="1" applyBorder="1" applyAlignment="1" applyProtection="1">
      <alignment horizontal="center" vertical="center" wrapText="1"/>
      <protection hidden="1"/>
    </xf>
    <xf numFmtId="0" fontId="11" fillId="0" borderId="15" xfId="1" applyFont="1" applyBorder="1" applyAlignment="1" applyProtection="1">
      <alignment horizontal="center" vertical="center" wrapText="1"/>
      <protection hidden="1"/>
    </xf>
    <xf numFmtId="0" fontId="11" fillId="0" borderId="16" xfId="1" applyFont="1" applyBorder="1" applyAlignment="1" applyProtection="1">
      <alignment horizontal="center" vertical="center" wrapText="1"/>
      <protection hidden="1"/>
    </xf>
    <xf numFmtId="0" fontId="7"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vertical="center"/>
    </xf>
    <xf numFmtId="0" fontId="44" fillId="0" borderId="15" xfId="0" applyFont="1" applyBorder="1" applyAlignment="1">
      <alignment horizontal="center" vertical="center" wrapText="1"/>
    </xf>
    <xf numFmtId="0" fontId="44" fillId="0" borderId="0" xfId="0" applyFont="1"/>
    <xf numFmtId="0" fontId="44" fillId="0" borderId="16" xfId="0" applyFont="1" applyBorder="1" applyAlignment="1">
      <alignment horizontal="center" vertical="center" wrapText="1"/>
    </xf>
    <xf numFmtId="0" fontId="16" fillId="0" borderId="0" xfId="0" applyFont="1"/>
    <xf numFmtId="0" fontId="7" fillId="0" borderId="34" xfId="0" applyFont="1" applyBorder="1" applyAlignment="1">
      <alignment horizontal="center" vertical="center"/>
    </xf>
    <xf numFmtId="0" fontId="7" fillId="0" borderId="9" xfId="0" applyFont="1" applyBorder="1" applyAlignment="1">
      <alignment vertical="center"/>
    </xf>
    <xf numFmtId="9" fontId="7" fillId="0" borderId="0" xfId="2" applyFont="1" applyAlignment="1">
      <alignment vertical="center"/>
    </xf>
    <xf numFmtId="0" fontId="39" fillId="0" borderId="0" xfId="0" applyFont="1" applyAlignment="1">
      <alignment vertical="center"/>
    </xf>
    <xf numFmtId="0" fontId="48" fillId="0" borderId="2" xfId="0" applyFont="1" applyFill="1" applyBorder="1" applyAlignment="1">
      <alignment vertical="center" wrapText="1"/>
    </xf>
    <xf numFmtId="0" fontId="49" fillId="7" borderId="11" xfId="1" applyFont="1" applyFill="1" applyBorder="1" applyAlignment="1">
      <alignment vertical="center" wrapText="1"/>
    </xf>
    <xf numFmtId="0" fontId="50" fillId="0" borderId="3" xfId="0" applyFont="1" applyBorder="1" applyAlignment="1">
      <alignment wrapText="1"/>
    </xf>
    <xf numFmtId="166" fontId="0" fillId="0" borderId="0" xfId="0" applyNumberFormat="1" applyFill="1" applyBorder="1"/>
    <xf numFmtId="1" fontId="12" fillId="0" borderId="23"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11" fillId="0" borderId="35" xfId="0" applyFont="1" applyBorder="1" applyAlignment="1">
      <alignment horizontal="justify" vertical="top"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164" fontId="12" fillId="0" borderId="23" xfId="0" applyNumberFormat="1" applyFont="1" applyBorder="1" applyAlignment="1">
      <alignment horizontal="center" vertical="center"/>
    </xf>
    <xf numFmtId="172" fontId="0" fillId="0" borderId="15" xfId="0" applyNumberFormat="1" applyBorder="1" applyAlignment="1">
      <alignment horizontal="center"/>
    </xf>
    <xf numFmtId="172" fontId="0" fillId="0" borderId="2" xfId="0" applyNumberFormat="1" applyBorder="1" applyAlignment="1"/>
    <xf numFmtId="172" fontId="15" fillId="0" borderId="31" xfId="0" applyNumberFormat="1" applyFont="1" applyBorder="1" applyAlignment="1"/>
    <xf numFmtId="172" fontId="15" fillId="0" borderId="36" xfId="0" applyNumberFormat="1" applyFont="1" applyBorder="1" applyAlignment="1"/>
    <xf numFmtId="172" fontId="15" fillId="0" borderId="37" xfId="0" applyNumberFormat="1" applyFont="1" applyBorder="1" applyAlignment="1"/>
    <xf numFmtId="172" fontId="14" fillId="0" borderId="37" xfId="0" applyNumberFormat="1" applyFont="1" applyBorder="1" applyAlignment="1"/>
    <xf numFmtId="0" fontId="0" fillId="9" borderId="0" xfId="0" applyFill="1"/>
    <xf numFmtId="172" fontId="0" fillId="10" borderId="2" xfId="0" applyNumberFormat="1" applyFill="1" applyBorder="1" applyAlignment="1"/>
    <xf numFmtId="172" fontId="0" fillId="9" borderId="2" xfId="0" applyNumberFormat="1" applyFill="1" applyBorder="1" applyAlignment="1"/>
    <xf numFmtId="166" fontId="0" fillId="9" borderId="0" xfId="0" applyNumberFormat="1" applyFill="1" applyAlignment="1">
      <alignment horizontal="center"/>
    </xf>
    <xf numFmtId="166" fontId="17" fillId="9" borderId="0" xfId="0" applyNumberFormat="1" applyFont="1" applyFill="1" applyBorder="1" applyAlignment="1">
      <alignment horizontal="center"/>
    </xf>
    <xf numFmtId="172" fontId="0" fillId="9" borderId="15" xfId="0" applyNumberFormat="1" applyFill="1" applyBorder="1" applyAlignment="1">
      <alignment horizontal="center"/>
    </xf>
    <xf numFmtId="172" fontId="15" fillId="11" borderId="37" xfId="0" applyNumberFormat="1" applyFont="1" applyFill="1" applyBorder="1" applyAlignment="1"/>
    <xf numFmtId="0" fontId="9" fillId="12" borderId="3" xfId="0" applyFont="1" applyFill="1" applyBorder="1" applyAlignment="1">
      <alignment wrapText="1"/>
    </xf>
    <xf numFmtId="0" fontId="27" fillId="12" borderId="17" xfId="0" applyFont="1" applyFill="1" applyBorder="1" applyAlignment="1">
      <alignment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6" fillId="0" borderId="0" xfId="0" applyFont="1" applyAlignment="1">
      <alignment horizontal="center"/>
    </xf>
    <xf numFmtId="0" fontId="16" fillId="0" borderId="0" xfId="1" applyAlignment="1">
      <alignment horizontal="center" vertical="center"/>
    </xf>
    <xf numFmtId="0" fontId="37" fillId="0" borderId="56" xfId="0" applyFont="1" applyBorder="1" applyAlignment="1">
      <alignment horizontal="right" vertical="center" wrapText="1"/>
    </xf>
    <xf numFmtId="0" fontId="37" fillId="0" borderId="0" xfId="0" applyFont="1" applyAlignment="1">
      <alignment horizontal="left" vertical="center" wrapText="1"/>
    </xf>
    <xf numFmtId="173" fontId="14" fillId="0" borderId="0" xfId="0" applyNumberFormat="1" applyFont="1"/>
    <xf numFmtId="0" fontId="14" fillId="0" borderId="0" xfId="1" applyFont="1"/>
    <xf numFmtId="0" fontId="27" fillId="0" borderId="58" xfId="0" applyFont="1" applyBorder="1" applyAlignment="1">
      <alignment vertical="center" wrapText="1"/>
    </xf>
    <xf numFmtId="0" fontId="37" fillId="0" borderId="0" xfId="0" applyFont="1" applyBorder="1" applyAlignment="1">
      <alignment horizontal="right" vertical="center" wrapText="1"/>
    </xf>
    <xf numFmtId="0" fontId="27" fillId="0" borderId="0" xfId="0" applyFont="1" applyBorder="1" applyAlignment="1">
      <alignment vertical="center" wrapText="1"/>
    </xf>
    <xf numFmtId="0" fontId="14" fillId="0" borderId="0" xfId="0" applyFont="1" applyBorder="1"/>
    <xf numFmtId="173" fontId="14" fillId="0" borderId="0" xfId="0" applyNumberFormat="1" applyFont="1" applyBorder="1"/>
    <xf numFmtId="0" fontId="52" fillId="0" borderId="57" xfId="0" applyFont="1" applyBorder="1" applyAlignment="1">
      <alignment vertical="center" wrapText="1"/>
    </xf>
    <xf numFmtId="0" fontId="53" fillId="0" borderId="15" xfId="0" applyFont="1" applyBorder="1" applyAlignment="1">
      <alignment vertical="center" wrapText="1"/>
    </xf>
    <xf numFmtId="0" fontId="55" fillId="0" borderId="16" xfId="0" applyFont="1" applyBorder="1" applyAlignment="1">
      <alignment horizontal="center" vertical="center" wrapText="1"/>
    </xf>
    <xf numFmtId="0" fontId="55" fillId="0" borderId="16" xfId="0" applyFont="1" applyBorder="1" applyAlignment="1">
      <alignment horizontal="center" wrapText="1"/>
    </xf>
    <xf numFmtId="0" fontId="56" fillId="0" borderId="57" xfId="0" applyFont="1" applyBorder="1" applyAlignment="1">
      <alignment vertical="center" wrapText="1"/>
    </xf>
    <xf numFmtId="0" fontId="54" fillId="0" borderId="16" xfId="0" applyFont="1" applyBorder="1" applyAlignment="1">
      <alignment vertical="center" wrapText="1"/>
    </xf>
    <xf numFmtId="0" fontId="7" fillId="0" borderId="17" xfId="0" applyFont="1" applyBorder="1" applyAlignment="1">
      <alignment wrapText="1"/>
    </xf>
    <xf numFmtId="0" fontId="7" fillId="0" borderId="4" xfId="0" applyFont="1" applyBorder="1" applyAlignment="1">
      <alignment wrapText="1"/>
    </xf>
    <xf numFmtId="0" fontId="7" fillId="0" borderId="4" xfId="0" applyFont="1" applyBorder="1" applyAlignment="1">
      <alignment horizontal="left" wrapText="1"/>
    </xf>
    <xf numFmtId="0" fontId="7" fillId="0" borderId="4" xfId="0" applyFont="1" applyBorder="1" applyAlignment="1">
      <alignment vertical="center" wrapText="1"/>
    </xf>
    <xf numFmtId="0" fontId="57" fillId="0" borderId="17" xfId="0" applyFont="1" applyBorder="1" applyAlignment="1">
      <alignment wrapText="1"/>
    </xf>
    <xf numFmtId="0" fontId="27" fillId="0" borderId="17" xfId="0" applyFont="1" applyBorder="1" applyAlignment="1">
      <alignment horizontal="left" vertical="center" wrapText="1"/>
    </xf>
    <xf numFmtId="0" fontId="40" fillId="0" borderId="0" xfId="0" applyFont="1"/>
    <xf numFmtId="0" fontId="58" fillId="8" borderId="26" xfId="0" applyFont="1" applyFill="1" applyBorder="1" applyAlignment="1">
      <alignment wrapText="1"/>
    </xf>
    <xf numFmtId="0" fontId="40" fillId="0" borderId="0" xfId="0" applyFont="1" applyAlignment="1">
      <alignment vertical="center"/>
    </xf>
    <xf numFmtId="0" fontId="58" fillId="0" borderId="0" xfId="0" applyFont="1" applyAlignment="1">
      <alignment horizontal="center"/>
    </xf>
    <xf numFmtId="0" fontId="40" fillId="0" borderId="0" xfId="0" applyFont="1" applyAlignment="1">
      <alignment horizontal="center"/>
    </xf>
    <xf numFmtId="0" fontId="58" fillId="0" borderId="0" xfId="0" applyFont="1" applyAlignment="1">
      <alignment horizontal="right"/>
    </xf>
    <xf numFmtId="0" fontId="40" fillId="8" borderId="0" xfId="0" applyFont="1" applyFill="1"/>
    <xf numFmtId="0" fontId="40" fillId="0" borderId="0" xfId="0" applyFont="1" applyBorder="1" applyAlignment="1">
      <alignment horizontal="center"/>
    </xf>
    <xf numFmtId="0" fontId="58" fillId="0" borderId="9" xfId="0" applyFont="1" applyBorder="1" applyAlignment="1">
      <alignment horizontal="right"/>
    </xf>
    <xf numFmtId="0" fontId="40" fillId="8" borderId="9" xfId="0" applyFont="1" applyFill="1" applyBorder="1"/>
    <xf numFmtId="0" fontId="40" fillId="0" borderId="20" xfId="0" applyFont="1" applyBorder="1" applyAlignment="1">
      <alignment horizontal="center"/>
    </xf>
    <xf numFmtId="9" fontId="40" fillId="0" borderId="0" xfId="2" applyFont="1"/>
    <xf numFmtId="0" fontId="58" fillId="0" borderId="0" xfId="0" applyFont="1" applyBorder="1" applyAlignment="1">
      <alignment horizontal="right"/>
    </xf>
    <xf numFmtId="0" fontId="40" fillId="0" borderId="0" xfId="0" applyFont="1" applyFill="1" applyBorder="1" applyAlignment="1">
      <alignment horizontal="center"/>
    </xf>
    <xf numFmtId="0" fontId="16" fillId="0" borderId="2" xfId="1" applyFont="1" applyBorder="1" applyAlignment="1">
      <alignment vertical="center" wrapText="1"/>
    </xf>
    <xf numFmtId="0" fontId="16" fillId="0" borderId="40" xfId="1" applyBorder="1" applyAlignment="1">
      <alignment vertical="center" wrapText="1"/>
    </xf>
    <xf numFmtId="0" fontId="16" fillId="0" borderId="22" xfId="1" applyBorder="1" applyAlignment="1">
      <alignment vertical="center" wrapText="1"/>
    </xf>
    <xf numFmtId="2" fontId="7" fillId="0" borderId="16" xfId="0" applyNumberFormat="1" applyFont="1" applyBorder="1" applyAlignment="1">
      <alignment horizontal="center" vertical="center"/>
    </xf>
    <xf numFmtId="164" fontId="6" fillId="0" borderId="0" xfId="0" applyNumberFormat="1" applyFont="1" applyAlignment="1">
      <alignment vertical="center"/>
    </xf>
    <xf numFmtId="2" fontId="6" fillId="0" borderId="0" xfId="0" applyNumberFormat="1" applyFont="1" applyAlignment="1">
      <alignment vertical="center"/>
    </xf>
    <xf numFmtId="0" fontId="16" fillId="0" borderId="56" xfId="1" applyBorder="1" applyAlignment="1">
      <alignment vertical="top"/>
    </xf>
    <xf numFmtId="0" fontId="27" fillId="0" borderId="0" xfId="0" applyFont="1" applyBorder="1" applyAlignment="1">
      <alignment horizontal="center" vertical="center" wrapText="1"/>
    </xf>
    <xf numFmtId="172" fontId="0" fillId="9" borderId="15" xfId="0" applyNumberFormat="1" applyFill="1" applyBorder="1" applyAlignment="1">
      <alignment horizontal="center"/>
    </xf>
    <xf numFmtId="172" fontId="0" fillId="9" borderId="16" xfId="0" applyNumberFormat="1" applyFill="1" applyBorder="1" applyAlignment="1">
      <alignment horizontal="center"/>
    </xf>
    <xf numFmtId="172" fontId="0" fillId="0" borderId="15" xfId="0" applyNumberFormat="1" applyBorder="1" applyAlignment="1">
      <alignment horizontal="center"/>
    </xf>
    <xf numFmtId="172" fontId="0" fillId="0" borderId="16" xfId="0" applyNumberForma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0" fillId="0" borderId="20" xfId="0" applyFont="1" applyBorder="1" applyAlignment="1">
      <alignment horizontal="center"/>
    </xf>
    <xf numFmtId="0" fontId="40" fillId="7" borderId="20" xfId="0" applyFont="1" applyFill="1" applyBorder="1" applyAlignment="1">
      <alignment horizontal="center"/>
    </xf>
    <xf numFmtId="0" fontId="8" fillId="8" borderId="9" xfId="0" applyFont="1" applyFill="1" applyBorder="1" applyAlignment="1">
      <alignment horizontal="left"/>
    </xf>
    <xf numFmtId="0" fontId="8" fillId="8" borderId="10" xfId="0" applyFont="1" applyFill="1" applyBorder="1" applyAlignment="1">
      <alignment horizontal="left"/>
    </xf>
    <xf numFmtId="0" fontId="7" fillId="0" borderId="38" xfId="0" applyFont="1" applyBorder="1" applyAlignment="1">
      <alignment horizontal="center" vertical="center"/>
    </xf>
    <xf numFmtId="0" fontId="7" fillId="0" borderId="21" xfId="0" applyFont="1" applyBorder="1" applyAlignment="1">
      <alignment horizontal="center" vertical="center"/>
    </xf>
    <xf numFmtId="0" fontId="2" fillId="0" borderId="3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6" fillId="0" borderId="38" xfId="0" applyNumberFormat="1" applyFont="1" applyBorder="1" applyAlignment="1">
      <alignment horizontal="center" vertical="center"/>
    </xf>
    <xf numFmtId="164" fontId="6" fillId="0" borderId="21" xfId="0" applyNumberFormat="1" applyFont="1" applyBorder="1" applyAlignment="1">
      <alignment horizontal="center" vertical="center"/>
    </xf>
    <xf numFmtId="2" fontId="0" fillId="0" borderId="15" xfId="0" applyNumberFormat="1" applyFill="1" applyBorder="1" applyAlignment="1">
      <alignment horizontal="center"/>
    </xf>
    <xf numFmtId="0" fontId="0" fillId="0" borderId="16" xfId="0" applyFill="1" applyBorder="1" applyAlignment="1">
      <alignment horizontal="center"/>
    </xf>
    <xf numFmtId="2" fontId="0" fillId="0" borderId="16" xfId="0" applyNumberFormat="1" applyFill="1" applyBorder="1" applyAlignment="1">
      <alignment horizontal="center"/>
    </xf>
    <xf numFmtId="164" fontId="7" fillId="0" borderId="38" xfId="0" applyNumberFormat="1" applyFont="1" applyBorder="1" applyAlignment="1">
      <alignment horizontal="center" vertical="center"/>
    </xf>
    <xf numFmtId="164" fontId="7" fillId="0" borderId="21" xfId="0" applyNumberFormat="1" applyFont="1" applyBorder="1" applyAlignment="1">
      <alignment horizontal="center" vertical="center"/>
    </xf>
    <xf numFmtId="2" fontId="7" fillId="0" borderId="38" xfId="0" applyNumberFormat="1" applyFont="1" applyBorder="1" applyAlignment="1">
      <alignment horizontal="center" vertical="center"/>
    </xf>
    <xf numFmtId="2" fontId="7" fillId="0" borderId="21" xfId="0" applyNumberFormat="1" applyFont="1" applyBorder="1" applyAlignment="1">
      <alignment horizontal="center" vertic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59" fillId="0" borderId="20" xfId="0" applyFont="1" applyBorder="1" applyAlignment="1">
      <alignment horizontal="center"/>
    </xf>
    <xf numFmtId="2" fontId="6" fillId="0" borderId="38" xfId="0" applyNumberFormat="1" applyFont="1" applyBorder="1" applyAlignment="1">
      <alignment horizontal="center" vertical="center"/>
    </xf>
    <xf numFmtId="2" fontId="6" fillId="0" borderId="21" xfId="0" applyNumberFormat="1"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16" fillId="0" borderId="2" xfId="0" applyFont="1" applyBorder="1" applyAlignment="1">
      <alignment horizontal="center" vertical="center" wrapText="1"/>
    </xf>
    <xf numFmtId="172" fontId="6" fillId="0" borderId="15" xfId="0" applyNumberFormat="1" applyFont="1" applyBorder="1" applyAlignment="1">
      <alignment horizontal="center"/>
    </xf>
    <xf numFmtId="172" fontId="6" fillId="0" borderId="16"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3" fillId="0" borderId="30" xfId="0" applyFont="1" applyBorder="1" applyAlignment="1">
      <alignment horizontal="right" wrapText="1"/>
    </xf>
    <xf numFmtId="0" fontId="13" fillId="0" borderId="9" xfId="0" applyFont="1" applyBorder="1" applyAlignment="1">
      <alignment horizontal="right"/>
    </xf>
    <xf numFmtId="0" fontId="13" fillId="0" borderId="10" xfId="0" applyFont="1" applyBorder="1" applyAlignment="1">
      <alignment horizontal="right"/>
    </xf>
    <xf numFmtId="0" fontId="14" fillId="0" borderId="3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5" xfId="0" applyFill="1" applyBorder="1" applyAlignment="1">
      <alignment horizontal="center"/>
    </xf>
    <xf numFmtId="0" fontId="3" fillId="8" borderId="9" xfId="0" applyFont="1" applyFill="1" applyBorder="1" applyAlignment="1">
      <alignment horizontal="left" wrapText="1"/>
    </xf>
    <xf numFmtId="0" fontId="3" fillId="8" borderId="9" xfId="0" applyFont="1" applyFill="1" applyBorder="1" applyAlignment="1">
      <alignment horizontal="left"/>
    </xf>
    <xf numFmtId="0" fontId="3" fillId="8" borderId="10" xfId="0" applyFont="1" applyFill="1" applyBorder="1" applyAlignment="1">
      <alignment horizontal="left"/>
    </xf>
    <xf numFmtId="0" fontId="0" fillId="0" borderId="20" xfId="0"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left"/>
    </xf>
    <xf numFmtId="0" fontId="4" fillId="8" borderId="28" xfId="0" applyFont="1" applyFill="1" applyBorder="1" applyAlignment="1">
      <alignment horizontal="center" wrapText="1"/>
    </xf>
    <xf numFmtId="0" fontId="4" fillId="8" borderId="1" xfId="0" applyFont="1" applyFill="1" applyBorder="1" applyAlignment="1">
      <alignment horizontal="center"/>
    </xf>
    <xf numFmtId="0" fontId="3" fillId="8" borderId="2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0" fillId="8" borderId="28" xfId="0" applyFont="1" applyFill="1" applyBorder="1" applyAlignment="1">
      <alignment horizontal="center" wrapText="1"/>
    </xf>
    <xf numFmtId="0" fontId="10" fillId="8" borderId="1" xfId="0" applyFont="1" applyFill="1" applyBorder="1" applyAlignment="1">
      <alignment horizontal="center"/>
    </xf>
    <xf numFmtId="0" fontId="0" fillId="8" borderId="28" xfId="0" applyFill="1" applyBorder="1" applyAlignment="1">
      <alignment horizontal="center"/>
    </xf>
    <xf numFmtId="0" fontId="0" fillId="8" borderId="19" xfId="0" applyFill="1" applyBorder="1" applyAlignment="1">
      <alignment horizontal="center"/>
    </xf>
    <xf numFmtId="0" fontId="0" fillId="8" borderId="1" xfId="0" applyFill="1" applyBorder="1" applyAlignment="1">
      <alignment horizontal="center"/>
    </xf>
    <xf numFmtId="0" fontId="21" fillId="8" borderId="29" xfId="0" applyFont="1" applyFill="1" applyBorder="1" applyAlignment="1">
      <alignment horizontal="center" wrapText="1"/>
    </xf>
    <xf numFmtId="0" fontId="10" fillId="8" borderId="4" xfId="0" applyFont="1" applyFill="1" applyBorder="1" applyAlignment="1">
      <alignment horizontal="center"/>
    </xf>
    <xf numFmtId="0" fontId="28" fillId="8" borderId="29" xfId="0" applyFont="1" applyFill="1" applyBorder="1" applyAlignment="1">
      <alignment horizontal="center" vertical="top"/>
    </xf>
    <xf numFmtId="0" fontId="28" fillId="8" borderId="26" xfId="0" applyFont="1" applyFill="1" applyBorder="1" applyAlignment="1">
      <alignment horizontal="center" vertical="top"/>
    </xf>
    <xf numFmtId="0" fontId="28" fillId="8" borderId="4" xfId="0" applyFont="1" applyFill="1" applyBorder="1" applyAlignment="1">
      <alignment horizontal="center" vertical="top"/>
    </xf>
    <xf numFmtId="164" fontId="0" fillId="0" borderId="15" xfId="0" applyNumberFormat="1" applyFill="1" applyBorder="1" applyAlignment="1">
      <alignment horizontal="center"/>
    </xf>
    <xf numFmtId="164" fontId="0" fillId="0" borderId="16" xfId="0" applyNumberFormat="1" applyFill="1"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0" fontId="8" fillId="8" borderId="33" xfId="0" applyFont="1" applyFill="1" applyBorder="1" applyAlignment="1">
      <alignment horizontal="left"/>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8" xfId="0" applyFont="1" applyBorder="1" applyAlignment="1">
      <alignment horizontal="right" vertical="center"/>
    </xf>
    <xf numFmtId="0" fontId="4" fillId="5" borderId="30" xfId="0" applyFont="1" applyFill="1" applyBorder="1" applyAlignment="1">
      <alignment horizontal="right" wrapText="1"/>
    </xf>
    <xf numFmtId="0" fontId="4" fillId="5" borderId="9" xfId="0" applyFont="1" applyFill="1" applyBorder="1" applyAlignment="1">
      <alignment horizontal="right"/>
    </xf>
    <xf numFmtId="0" fontId="4" fillId="5" borderId="10" xfId="0" applyFont="1" applyFill="1" applyBorder="1" applyAlignment="1">
      <alignment horizontal="right"/>
    </xf>
    <xf numFmtId="0" fontId="13" fillId="0" borderId="9" xfId="0" applyFont="1" applyBorder="1" applyAlignment="1">
      <alignment horizontal="right" wrapText="1"/>
    </xf>
    <xf numFmtId="0" fontId="13" fillId="0" borderId="10" xfId="0" applyFont="1" applyBorder="1" applyAlignment="1">
      <alignment horizontal="right" wrapText="1"/>
    </xf>
    <xf numFmtId="0" fontId="12" fillId="0" borderId="3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51" fillId="8" borderId="9" xfId="0" applyFont="1" applyFill="1" applyBorder="1" applyAlignment="1">
      <alignment horizontal="left"/>
    </xf>
    <xf numFmtId="0" fontId="51" fillId="8" borderId="10" xfId="0" applyFont="1" applyFill="1" applyBorder="1" applyAlignment="1">
      <alignment horizontal="left"/>
    </xf>
    <xf numFmtId="0" fontId="10" fillId="13" borderId="30" xfId="0" applyFont="1" applyFill="1" applyBorder="1" applyAlignment="1">
      <alignment horizontal="center"/>
    </xf>
    <xf numFmtId="0" fontId="10" fillId="13" borderId="9" xfId="0" applyFont="1" applyFill="1" applyBorder="1" applyAlignment="1">
      <alignment horizontal="center"/>
    </xf>
    <xf numFmtId="0" fontId="10" fillId="13" borderId="10" xfId="0" applyFont="1" applyFill="1" applyBorder="1" applyAlignment="1">
      <alignment horizontal="center"/>
    </xf>
    <xf numFmtId="0" fontId="4" fillId="0" borderId="5" xfId="0" applyFont="1" applyBorder="1" applyAlignment="1">
      <alignment horizontal="right" vertical="center"/>
    </xf>
    <xf numFmtId="0" fontId="4" fillId="0" borderId="39" xfId="0" applyFont="1" applyBorder="1" applyAlignment="1">
      <alignment horizontal="right" vertical="center"/>
    </xf>
    <xf numFmtId="0" fontId="4" fillId="0" borderId="7" xfId="0" applyFont="1" applyBorder="1" applyAlignment="1">
      <alignment horizontal="right" vertical="center"/>
    </xf>
    <xf numFmtId="172" fontId="16" fillId="0" borderId="40" xfId="0" applyNumberFormat="1" applyFont="1" applyBorder="1" applyAlignment="1">
      <alignment horizontal="center" vertical="center"/>
    </xf>
    <xf numFmtId="172" fontId="16" fillId="0" borderId="22" xfId="0" applyNumberFormat="1" applyFont="1" applyBorder="1" applyAlignment="1">
      <alignment horizontal="center" vertical="center"/>
    </xf>
    <xf numFmtId="0" fontId="16" fillId="0" borderId="38" xfId="1" applyBorder="1" applyAlignment="1">
      <alignment horizontal="center" vertical="center" wrapText="1"/>
    </xf>
    <xf numFmtId="0" fontId="16" fillId="0" borderId="21" xfId="1" applyBorder="1" applyAlignment="1">
      <alignment horizontal="center" vertical="center" wrapText="1"/>
    </xf>
    <xf numFmtId="167" fontId="16" fillId="0" borderId="40" xfId="1" applyNumberFormat="1" applyBorder="1" applyAlignment="1">
      <alignment horizontal="center" vertical="center"/>
    </xf>
    <xf numFmtId="167" fontId="16" fillId="0" borderId="22" xfId="1" applyNumberFormat="1" applyBorder="1" applyAlignment="1">
      <alignment horizontal="center" vertical="center"/>
    </xf>
    <xf numFmtId="0" fontId="16" fillId="0" borderId="0" xfId="1" applyAlignment="1">
      <alignment horizontal="center" vertical="center"/>
    </xf>
    <xf numFmtId="167" fontId="16" fillId="0" borderId="3" xfId="1" applyNumberFormat="1" applyBorder="1" applyAlignment="1">
      <alignment horizontal="center" vertical="center" wrapText="1"/>
    </xf>
    <xf numFmtId="167" fontId="16" fillId="0" borderId="17" xfId="1" applyNumberFormat="1" applyBorder="1" applyAlignment="1">
      <alignment horizontal="center" vertical="center" wrapText="1"/>
    </xf>
    <xf numFmtId="0" fontId="10" fillId="14" borderId="30" xfId="1" applyFont="1" applyFill="1" applyBorder="1" applyAlignment="1">
      <alignment horizontal="center" vertical="center" wrapText="1"/>
    </xf>
    <xf numFmtId="0" fontId="10" fillId="14" borderId="9" xfId="1" applyFont="1" applyFill="1" applyBorder="1" applyAlignment="1">
      <alignment horizontal="center" vertical="center" wrapText="1"/>
    </xf>
    <xf numFmtId="0" fontId="10" fillId="14" borderId="10" xfId="1" applyFont="1" applyFill="1" applyBorder="1" applyAlignment="1">
      <alignment horizontal="center" vertical="center" wrapText="1"/>
    </xf>
    <xf numFmtId="0" fontId="2" fillId="8" borderId="30" xfId="1" applyFont="1" applyFill="1" applyBorder="1" applyAlignment="1">
      <alignment horizontal="left" vertical="center"/>
    </xf>
    <xf numFmtId="0" fontId="2" fillId="8" borderId="9" xfId="1" applyFont="1" applyFill="1" applyBorder="1" applyAlignment="1">
      <alignment horizontal="left" vertical="center"/>
    </xf>
    <xf numFmtId="0" fontId="2" fillId="8" borderId="10" xfId="1" applyFont="1" applyFill="1" applyBorder="1" applyAlignment="1">
      <alignment horizontal="left" vertical="center"/>
    </xf>
    <xf numFmtId="0" fontId="3" fillId="8" borderId="30" xfId="1" applyFont="1" applyFill="1" applyBorder="1" applyAlignment="1">
      <alignment horizontal="center" vertical="center"/>
    </xf>
    <xf numFmtId="0" fontId="3" fillId="8" borderId="19" xfId="1" applyFont="1" applyFill="1" applyBorder="1" applyAlignment="1">
      <alignment horizontal="center" vertical="center"/>
    </xf>
    <xf numFmtId="0" fontId="3" fillId="8" borderId="1" xfId="1" applyFont="1" applyFill="1" applyBorder="1" applyAlignment="1">
      <alignment horizontal="center" vertical="center"/>
    </xf>
    <xf numFmtId="0" fontId="3" fillId="8" borderId="9" xfId="1" applyFont="1" applyFill="1" applyBorder="1" applyAlignment="1">
      <alignment horizontal="center" vertical="center"/>
    </xf>
    <xf numFmtId="0" fontId="3" fillId="8" borderId="10" xfId="1" applyFont="1" applyFill="1" applyBorder="1" applyAlignment="1">
      <alignment horizontal="center" vertical="center"/>
    </xf>
    <xf numFmtId="167" fontId="16" fillId="0" borderId="40" xfId="1" applyNumberFormat="1" applyFill="1" applyBorder="1" applyAlignment="1">
      <alignment horizontal="center" vertical="center"/>
    </xf>
    <xf numFmtId="167" fontId="16" fillId="0" borderId="22" xfId="1" applyNumberFormat="1" applyFill="1" applyBorder="1" applyAlignment="1">
      <alignment horizontal="center" vertical="center"/>
    </xf>
    <xf numFmtId="0" fontId="10" fillId="0" borderId="3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2" fillId="0" borderId="0" xfId="1" applyFont="1" applyAlignment="1">
      <alignment horizontal="right"/>
    </xf>
    <xf numFmtId="0" fontId="2" fillId="0" borderId="56" xfId="1" applyFont="1" applyBorder="1" applyAlignment="1">
      <alignment horizontal="right"/>
    </xf>
    <xf numFmtId="167" fontId="16" fillId="7" borderId="40" xfId="1" applyNumberFormat="1" applyFill="1" applyBorder="1" applyAlignment="1">
      <alignment horizontal="center" vertical="center"/>
    </xf>
    <xf numFmtId="167" fontId="16" fillId="7" borderId="22" xfId="1" applyNumberFormat="1" applyFill="1" applyBorder="1" applyAlignment="1">
      <alignment horizontal="center" vertical="center"/>
    </xf>
    <xf numFmtId="0" fontId="13" fillId="0" borderId="43" xfId="0" applyFont="1" applyBorder="1" applyAlignment="1">
      <alignment horizontal="center" vertical="center" wrapText="1"/>
    </xf>
    <xf numFmtId="0" fontId="42" fillId="0" borderId="44" xfId="0" applyFont="1" applyBorder="1"/>
    <xf numFmtId="0" fontId="42" fillId="0" borderId="45" xfId="0" applyFont="1" applyBorder="1"/>
    <xf numFmtId="0" fontId="30" fillId="8" borderId="30"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0" xfId="0" applyFont="1" applyFill="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7" fillId="8" borderId="2" xfId="0" applyFont="1" applyFill="1" applyBorder="1" applyAlignment="1">
      <alignment horizontal="lef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4" fontId="11" fillId="0" borderId="15" xfId="0" applyNumberFormat="1" applyFont="1" applyBorder="1" applyAlignment="1">
      <alignment horizontal="center" vertical="center"/>
    </xf>
    <xf numFmtId="4" fontId="11" fillId="0" borderId="16" xfId="0" applyNumberFormat="1" applyFont="1" applyBorder="1" applyAlignment="1">
      <alignment horizontal="center" vertical="center"/>
    </xf>
    <xf numFmtId="0" fontId="11" fillId="0" borderId="20" xfId="0" applyFont="1" applyBorder="1" applyAlignment="1">
      <alignment horizontal="center" vertical="center"/>
    </xf>
    <xf numFmtId="2" fontId="11" fillId="0" borderId="20" xfId="0" applyNumberFormat="1" applyFont="1" applyBorder="1" applyAlignment="1">
      <alignment horizontal="center" vertical="center"/>
    </xf>
    <xf numFmtId="2" fontId="11" fillId="0" borderId="15" xfId="1" applyNumberFormat="1" applyFont="1" applyBorder="1" applyAlignment="1" applyProtection="1">
      <alignment horizontal="center" vertical="center"/>
      <protection hidden="1"/>
    </xf>
    <xf numFmtId="2" fontId="11" fillId="0" borderId="16" xfId="1" applyNumberFormat="1" applyFont="1" applyBorder="1" applyAlignment="1" applyProtection="1">
      <alignment horizontal="center" vertical="center"/>
      <protection hidden="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0" fontId="7" fillId="6" borderId="2" xfId="0" applyFont="1" applyFill="1" applyBorder="1" applyAlignment="1">
      <alignment horizontal="center" vertical="center"/>
    </xf>
    <xf numFmtId="0" fontId="3" fillId="6"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2" xfId="0" applyFont="1" applyFill="1" applyBorder="1" applyAlignment="1">
      <alignment horizontal="left" vertical="top"/>
    </xf>
    <xf numFmtId="166" fontId="2" fillId="0" borderId="15" xfId="0" applyNumberFormat="1" applyFont="1" applyBorder="1" applyAlignment="1">
      <alignment horizontal="center" vertical="center"/>
    </xf>
    <xf numFmtId="166" fontId="2" fillId="0" borderId="16" xfId="0" applyNumberFormat="1" applyFont="1" applyBorder="1" applyAlignment="1">
      <alignment horizontal="center" vertical="center"/>
    </xf>
    <xf numFmtId="0" fontId="7" fillId="0" borderId="30" xfId="0" applyFont="1" applyBorder="1" applyAlignment="1">
      <alignment horizontal="center" vertical="top" wrapText="1"/>
    </xf>
    <xf numFmtId="0" fontId="3" fillId="0" borderId="9" xfId="0" applyFont="1" applyBorder="1" applyAlignment="1">
      <alignment horizontal="center" vertical="top" wrapText="1"/>
    </xf>
    <xf numFmtId="0" fontId="3" fillId="0" borderId="26" xfId="0" applyFont="1" applyBorder="1" applyAlignment="1">
      <alignment horizontal="center" vertical="top" wrapText="1"/>
    </xf>
    <xf numFmtId="0" fontId="3" fillId="0" borderId="10" xfId="0" applyFont="1" applyBorder="1" applyAlignment="1">
      <alignment horizontal="center" vertical="top" wrapText="1"/>
    </xf>
    <xf numFmtId="2" fontId="11" fillId="0" borderId="41" xfId="0" applyNumberFormat="1" applyFont="1" applyBorder="1" applyAlignment="1">
      <alignment horizontal="center" vertical="center"/>
    </xf>
    <xf numFmtId="2" fontId="11" fillId="0" borderId="42" xfId="0" applyNumberFormat="1" applyFont="1" applyBorder="1" applyAlignment="1">
      <alignment horizontal="center" vertical="center"/>
    </xf>
    <xf numFmtId="0" fontId="7" fillId="0" borderId="52" xfId="0" applyFont="1" applyBorder="1" applyAlignment="1" applyProtection="1">
      <alignment horizontal="left" vertical="top" wrapText="1"/>
      <protection hidden="1"/>
    </xf>
    <xf numFmtId="0" fontId="3" fillId="0" borderId="53" xfId="0" applyFont="1" applyBorder="1" applyAlignment="1" applyProtection="1">
      <alignment horizontal="left" vertical="top" wrapText="1"/>
      <protection hidden="1"/>
    </xf>
    <xf numFmtId="0" fontId="11" fillId="0" borderId="54"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9" xfId="1" applyFont="1" applyBorder="1" applyAlignment="1">
      <alignment horizontal="center" vertical="center" wrapText="1"/>
    </xf>
    <xf numFmtId="0" fontId="10" fillId="0" borderId="29" xfId="0" applyFont="1" applyBorder="1" applyAlignment="1">
      <alignment horizontal="center" vertical="center"/>
    </xf>
    <xf numFmtId="0" fontId="10" fillId="0" borderId="55" xfId="0" applyFont="1" applyBorder="1" applyAlignment="1">
      <alignment horizontal="center" vertical="center"/>
    </xf>
    <xf numFmtId="0" fontId="11" fillId="0" borderId="46"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hidden="1"/>
    </xf>
    <xf numFmtId="2" fontId="11" fillId="0" borderId="16" xfId="0" applyNumberFormat="1" applyFont="1" applyBorder="1" applyAlignment="1" applyProtection="1">
      <alignment horizontal="center" vertical="center"/>
      <protection hidden="1"/>
    </xf>
    <xf numFmtId="4" fontId="11" fillId="0" borderId="15" xfId="0" applyNumberFormat="1" applyFont="1" applyBorder="1" applyAlignment="1" applyProtection="1">
      <alignment horizontal="center" vertical="center"/>
      <protection locked="0"/>
    </xf>
    <xf numFmtId="4" fontId="11" fillId="0" borderId="16" xfId="0" applyNumberFormat="1" applyFont="1" applyBorder="1" applyAlignment="1" applyProtection="1">
      <alignment horizontal="center" vertical="center"/>
      <protection locked="0"/>
    </xf>
    <xf numFmtId="4" fontId="11" fillId="7" borderId="15" xfId="0" applyNumberFormat="1" applyFont="1" applyFill="1" applyBorder="1" applyAlignment="1" applyProtection="1">
      <alignment horizontal="center" vertical="center"/>
      <protection locked="0"/>
    </xf>
    <xf numFmtId="4" fontId="11" fillId="7" borderId="16" xfId="0" applyNumberFormat="1" applyFont="1" applyFill="1" applyBorder="1" applyAlignment="1" applyProtection="1">
      <alignment horizontal="center" vertical="center"/>
      <protection locked="0"/>
    </xf>
    <xf numFmtId="166" fontId="2" fillId="0" borderId="48" xfId="0" applyNumberFormat="1" applyFont="1" applyBorder="1" applyAlignment="1" applyProtection="1">
      <alignment horizontal="center" vertical="center"/>
      <protection hidden="1"/>
    </xf>
    <xf numFmtId="166" fontId="2" fillId="0" borderId="49" xfId="0" applyNumberFormat="1" applyFont="1" applyBorder="1" applyAlignment="1" applyProtection="1">
      <alignment horizontal="center" vertical="center"/>
      <protection hidden="1"/>
    </xf>
    <xf numFmtId="166" fontId="2" fillId="0" borderId="27" xfId="0" applyNumberFormat="1"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locked="0"/>
    </xf>
    <xf numFmtId="2" fontId="11" fillId="0" borderId="20" xfId="0" applyNumberFormat="1" applyFont="1" applyBorder="1" applyAlignment="1" applyProtection="1">
      <alignment horizontal="center" vertical="center"/>
      <protection locked="0"/>
    </xf>
    <xf numFmtId="2" fontId="11" fillId="0" borderId="16" xfId="0" applyNumberFormat="1" applyFont="1" applyBorder="1" applyAlignment="1" applyProtection="1">
      <alignment horizontal="center" vertical="center"/>
      <protection locked="0"/>
    </xf>
    <xf numFmtId="4" fontId="2" fillId="0" borderId="15" xfId="0" applyNumberFormat="1" applyFont="1" applyBorder="1" applyAlignment="1" applyProtection="1">
      <alignment horizontal="center" vertical="center"/>
      <protection hidden="1"/>
    </xf>
    <xf numFmtId="4" fontId="2" fillId="0" borderId="20" xfId="0" applyNumberFormat="1" applyFont="1" applyBorder="1" applyAlignment="1" applyProtection="1">
      <alignment horizontal="center" vertical="center"/>
      <protection hidden="1"/>
    </xf>
    <xf numFmtId="4" fontId="2" fillId="0" borderId="16" xfId="0" applyNumberFormat="1" applyFont="1" applyBorder="1" applyAlignment="1" applyProtection="1">
      <alignment horizontal="center" vertical="center"/>
      <protection hidden="1"/>
    </xf>
    <xf numFmtId="0" fontId="30" fillId="8" borderId="30" xfId="0" applyFont="1" applyFill="1" applyBorder="1" applyAlignment="1" applyProtection="1">
      <alignment horizontal="center" vertical="center" wrapText="1"/>
      <protection hidden="1"/>
    </xf>
    <xf numFmtId="0" fontId="30" fillId="8" borderId="9" xfId="0" applyFont="1" applyFill="1" applyBorder="1" applyAlignment="1" applyProtection="1">
      <alignment horizontal="center" vertical="center" wrapText="1"/>
      <protection hidden="1"/>
    </xf>
    <xf numFmtId="0" fontId="30" fillId="8" borderId="10" xfId="0" applyFont="1" applyFill="1" applyBorder="1" applyAlignment="1" applyProtection="1">
      <alignment horizontal="center" vertical="center" wrapText="1"/>
      <protection hidden="1"/>
    </xf>
    <xf numFmtId="0" fontId="30" fillId="8" borderId="28" xfId="0" applyFont="1" applyFill="1" applyBorder="1" applyAlignment="1" applyProtection="1">
      <alignment horizontal="center" vertical="center" wrapText="1"/>
      <protection hidden="1"/>
    </xf>
    <xf numFmtId="0" fontId="30" fillId="8" borderId="19" xfId="0" applyFont="1" applyFill="1" applyBorder="1" applyAlignment="1" applyProtection="1">
      <alignment horizontal="center" vertical="center" wrapText="1"/>
      <protection hidden="1"/>
    </xf>
    <xf numFmtId="0" fontId="30" fillId="8" borderId="1" xfId="0" applyFont="1" applyFill="1" applyBorder="1" applyAlignment="1" applyProtection="1">
      <alignment horizontal="center" vertical="center" wrapText="1"/>
      <protection hidden="1"/>
    </xf>
    <xf numFmtId="0" fontId="7" fillId="3" borderId="35" xfId="0" applyFont="1" applyFill="1" applyBorder="1" applyAlignment="1" applyProtection="1">
      <alignment horizontal="center" vertical="top"/>
      <protection hidden="1"/>
    </xf>
    <xf numFmtId="0" fontId="7" fillId="3" borderId="50" xfId="0" applyFont="1" applyFill="1" applyBorder="1" applyAlignment="1" applyProtection="1">
      <alignment horizontal="center" vertical="top"/>
      <protection hidden="1"/>
    </xf>
    <xf numFmtId="0" fontId="7" fillId="3" borderId="51" xfId="0" applyFont="1" applyFill="1" applyBorder="1" applyAlignment="1" applyProtection="1">
      <alignment horizontal="center" vertical="top"/>
      <protection hidden="1"/>
    </xf>
    <xf numFmtId="169" fontId="17" fillId="0" borderId="48" xfId="0" applyNumberFormat="1" applyFont="1" applyBorder="1" applyAlignment="1">
      <alignment horizontal="center" vertical="center"/>
    </xf>
    <xf numFmtId="169" fontId="17" fillId="0" borderId="27" xfId="0" applyNumberFormat="1" applyFont="1" applyBorder="1" applyAlignment="1">
      <alignment horizontal="center" vertical="center"/>
    </xf>
    <xf numFmtId="169" fontId="17" fillId="0" borderId="49" xfId="0" applyNumberFormat="1" applyFont="1" applyBorder="1" applyAlignment="1">
      <alignment horizontal="center" vertical="center"/>
    </xf>
    <xf numFmtId="0" fontId="11" fillId="0" borderId="15"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4" fontId="11" fillId="0" borderId="15" xfId="1" applyNumberFormat="1" applyFont="1" applyBorder="1" applyAlignment="1" applyProtection="1">
      <alignment horizontal="center" vertical="center"/>
      <protection locked="0"/>
    </xf>
    <xf numFmtId="4" fontId="11" fillId="0" borderId="16" xfId="1" applyNumberFormat="1" applyFont="1" applyBorder="1" applyAlignment="1" applyProtection="1">
      <alignment horizontal="center" vertical="center"/>
      <protection locked="0"/>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106680</xdr:colOff>
      <xdr:row>67</xdr:row>
      <xdr:rowOff>0</xdr:rowOff>
    </xdr:from>
    <xdr:to>
      <xdr:col>1</xdr:col>
      <xdr:colOff>3200400</xdr:colOff>
      <xdr:row>67</xdr:row>
      <xdr:rowOff>0</xdr:rowOff>
    </xdr:to>
    <xdr:sp macro="" textlink="">
      <xdr:nvSpPr>
        <xdr:cNvPr id="23014" name="Line 1">
          <a:extLst>
            <a:ext uri="{FF2B5EF4-FFF2-40B4-BE49-F238E27FC236}">
              <a16:creationId xmlns:a16="http://schemas.microsoft.com/office/drawing/2014/main" id="{2D669641-CD43-49D6-87F1-0B8C02BDC98B}"/>
            </a:ext>
          </a:extLst>
        </xdr:cNvPr>
        <xdr:cNvSpPr>
          <a:spLocks noChangeShapeType="1"/>
        </xdr:cNvSpPr>
      </xdr:nvSpPr>
      <xdr:spPr bwMode="auto">
        <a:xfrm>
          <a:off x="731520" y="279958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1"/>
  <sheetViews>
    <sheetView tabSelected="1" view="pageBreakPreview" zoomScale="85" zoomScaleNormal="100" zoomScaleSheetLayoutView="85" workbookViewId="0">
      <selection activeCell="J351" sqref="J351"/>
    </sheetView>
  </sheetViews>
  <sheetFormatPr defaultRowHeight="13.2"/>
  <cols>
    <col min="1" max="1" width="6.109375" customWidth="1"/>
    <col min="2" max="2" width="110.88671875" customWidth="1"/>
    <col min="3" max="3" width="1" customWidth="1"/>
    <col min="4" max="4" width="9.6640625" customWidth="1"/>
    <col min="5" max="5" width="1" customWidth="1"/>
    <col min="6" max="6" width="11.88671875" customWidth="1"/>
    <col min="7" max="7" width="1" style="261" customWidth="1"/>
    <col min="8" max="8" width="13.5546875" customWidth="1"/>
    <col min="9" max="9" width="1" customWidth="1"/>
    <col min="10" max="10" width="21.6640625" customWidth="1"/>
  </cols>
  <sheetData>
    <row r="1" spans="1:10" ht="10.5" customHeight="1" thickBot="1">
      <c r="A1" s="5"/>
    </row>
    <row r="2" spans="1:10" ht="23.25" customHeight="1">
      <c r="A2" s="336" t="s">
        <v>471</v>
      </c>
      <c r="B2" s="337"/>
      <c r="D2" s="338" t="s">
        <v>50</v>
      </c>
      <c r="E2" s="339"/>
      <c r="F2" s="339"/>
      <c r="G2" s="339"/>
      <c r="H2" s="339"/>
      <c r="I2" s="339"/>
      <c r="J2" s="340"/>
    </row>
    <row r="3" spans="1:10" ht="23.25" customHeight="1" thickBot="1">
      <c r="A3" s="154"/>
      <c r="B3" s="155" t="s">
        <v>470</v>
      </c>
      <c r="D3" s="341"/>
      <c r="E3" s="342"/>
      <c r="F3" s="342"/>
      <c r="G3" s="342"/>
      <c r="H3" s="342"/>
      <c r="I3" s="342"/>
      <c r="J3" s="343"/>
    </row>
    <row r="4" spans="1:10" ht="5.0999999999999996" customHeight="1" thickBot="1">
      <c r="A4" s="156"/>
      <c r="B4" s="157"/>
      <c r="D4" s="158"/>
      <c r="E4" s="158"/>
      <c r="F4" s="158"/>
      <c r="G4" s="262"/>
      <c r="H4" s="158"/>
      <c r="I4" s="158"/>
      <c r="J4" s="158"/>
    </row>
    <row r="5" spans="1:10" ht="20.100000000000001" customHeight="1">
      <c r="A5" s="344" t="s">
        <v>13</v>
      </c>
      <c r="B5" s="345"/>
      <c r="D5" s="346"/>
      <c r="E5" s="347"/>
      <c r="F5" s="347"/>
      <c r="G5" s="347"/>
      <c r="H5" s="347"/>
      <c r="I5" s="347"/>
      <c r="J5" s="348"/>
    </row>
    <row r="6" spans="1:10" ht="20.100000000000001" customHeight="1" thickBot="1">
      <c r="A6" s="349" t="s">
        <v>96</v>
      </c>
      <c r="B6" s="350"/>
      <c r="C6" s="6"/>
      <c r="D6" s="351" t="s">
        <v>97</v>
      </c>
      <c r="E6" s="352"/>
      <c r="F6" s="352"/>
      <c r="G6" s="352"/>
      <c r="H6" s="352"/>
      <c r="I6" s="352"/>
      <c r="J6" s="353"/>
    </row>
    <row r="7" spans="1:10" ht="9.9" customHeight="1">
      <c r="D7" s="4"/>
      <c r="H7" s="4"/>
    </row>
    <row r="8" spans="1:10" s="194" customFormat="1" ht="15">
      <c r="A8" s="193" t="s">
        <v>180</v>
      </c>
      <c r="G8" s="263"/>
    </row>
    <row r="9" spans="1:10" s="194" customFormat="1" ht="24" customHeight="1">
      <c r="A9" s="195" t="s">
        <v>179</v>
      </c>
      <c r="D9" s="196"/>
      <c r="G9" s="263"/>
      <c r="H9" s="196"/>
    </row>
    <row r="10" spans="1:10" ht="12" customHeight="1" thickBot="1">
      <c r="A10" s="3"/>
      <c r="D10" s="4"/>
      <c r="H10" s="4"/>
    </row>
    <row r="11" spans="1:10" ht="20.100000000000001" customHeight="1">
      <c r="A11" s="163"/>
      <c r="B11" s="159" t="s">
        <v>38</v>
      </c>
      <c r="D11" s="164" t="s">
        <v>181</v>
      </c>
      <c r="E11" s="2"/>
      <c r="F11" s="164" t="s">
        <v>182</v>
      </c>
      <c r="G11" s="264"/>
      <c r="H11" s="164" t="s">
        <v>183</v>
      </c>
      <c r="I11" s="2"/>
      <c r="J11" s="164" t="s">
        <v>184</v>
      </c>
    </row>
    <row r="12" spans="1:10" ht="27.6" customHeight="1" thickBot="1">
      <c r="A12" s="161"/>
      <c r="B12" s="160" t="s">
        <v>102</v>
      </c>
      <c r="D12" s="165" t="s">
        <v>101</v>
      </c>
      <c r="E12" s="2"/>
      <c r="F12" s="165" t="s">
        <v>100</v>
      </c>
      <c r="G12" s="264"/>
      <c r="H12" s="165" t="s">
        <v>99</v>
      </c>
      <c r="I12" s="2"/>
      <c r="J12" s="165" t="s">
        <v>98</v>
      </c>
    </row>
    <row r="13" spans="1:10" ht="5.0999999999999996" customHeight="1" thickBot="1">
      <c r="D13" s="1"/>
      <c r="E13" s="1"/>
      <c r="F13" s="1"/>
      <c r="G13" s="265"/>
      <c r="H13" s="1"/>
      <c r="I13" s="1"/>
      <c r="J13" s="1"/>
    </row>
    <row r="14" spans="1:10" ht="20.100000000000001" customHeight="1" thickBot="1">
      <c r="A14" s="162">
        <v>1</v>
      </c>
      <c r="B14" s="330" t="s">
        <v>177</v>
      </c>
      <c r="C14" s="331"/>
      <c r="D14" s="331"/>
      <c r="E14" s="331"/>
      <c r="F14" s="331"/>
      <c r="G14" s="331"/>
      <c r="H14" s="331"/>
      <c r="I14" s="331"/>
      <c r="J14" s="332"/>
    </row>
    <row r="15" spans="1:10" ht="6.9" customHeight="1" thickBot="1">
      <c r="A15" s="7"/>
      <c r="B15" s="10" t="s">
        <v>176</v>
      </c>
      <c r="D15" s="1"/>
    </row>
    <row r="16" spans="1:10" ht="18.899999999999999" customHeight="1">
      <c r="A16" s="293">
        <v>1.1000000000000001</v>
      </c>
      <c r="B16" s="13" t="s">
        <v>178</v>
      </c>
      <c r="D16" s="94" t="s">
        <v>87</v>
      </c>
      <c r="F16" s="307">
        <v>3864</v>
      </c>
      <c r="G16" s="289" t="s">
        <v>15</v>
      </c>
      <c r="H16" s="317"/>
      <c r="I16" s="333"/>
      <c r="J16" s="283">
        <f>H16*F16</f>
        <v>0</v>
      </c>
    </row>
    <row r="17" spans="1:10" ht="21" customHeight="1" thickBot="1">
      <c r="A17" s="294"/>
      <c r="B17" s="256" t="s">
        <v>39</v>
      </c>
      <c r="D17" s="99" t="s">
        <v>89</v>
      </c>
      <c r="F17" s="308"/>
      <c r="G17" s="289"/>
      <c r="H17" s="318"/>
      <c r="I17" s="333"/>
      <c r="J17" s="284"/>
    </row>
    <row r="18" spans="1:10" ht="4.2" customHeight="1" thickBot="1">
      <c r="A18" s="7"/>
      <c r="B18" s="10"/>
      <c r="D18" s="1"/>
      <c r="H18" s="96"/>
      <c r="J18" s="227"/>
    </row>
    <row r="19" spans="1:10" ht="18.899999999999999" customHeight="1">
      <c r="A19" s="293">
        <v>1.2</v>
      </c>
      <c r="B19" s="13" t="s">
        <v>429</v>
      </c>
      <c r="D19" s="236" t="s">
        <v>454</v>
      </c>
      <c r="F19" s="307">
        <f>12*35*1.2</f>
        <v>504</v>
      </c>
      <c r="G19" s="289" t="s">
        <v>15</v>
      </c>
      <c r="H19" s="317"/>
      <c r="J19" s="283">
        <f>H19*F19</f>
        <v>0</v>
      </c>
    </row>
    <row r="20" spans="1:10" ht="18.899999999999999" customHeight="1" thickBot="1">
      <c r="A20" s="294"/>
      <c r="B20" s="256" t="s">
        <v>430</v>
      </c>
      <c r="D20" s="237" t="s">
        <v>455</v>
      </c>
      <c r="F20" s="308"/>
      <c r="G20" s="289"/>
      <c r="H20" s="318"/>
      <c r="J20" s="284"/>
    </row>
    <row r="21" spans="1:10" ht="4.2" customHeight="1" thickBot="1">
      <c r="A21" s="7"/>
      <c r="B21" s="10"/>
      <c r="D21" s="238"/>
      <c r="H21" s="96"/>
      <c r="J21" s="227"/>
    </row>
    <row r="22" spans="1:10" ht="18.899999999999999" customHeight="1">
      <c r="A22" s="293">
        <v>1.3</v>
      </c>
      <c r="B22" s="13" t="s">
        <v>185</v>
      </c>
      <c r="D22" s="236" t="s">
        <v>454</v>
      </c>
      <c r="F22" s="307">
        <v>50</v>
      </c>
      <c r="G22" s="289" t="s">
        <v>15</v>
      </c>
      <c r="H22" s="317"/>
      <c r="J22" s="283">
        <f>H22*F22</f>
        <v>0</v>
      </c>
    </row>
    <row r="23" spans="1:10" ht="18.899999999999999" customHeight="1" thickBot="1">
      <c r="A23" s="294"/>
      <c r="B23" s="256" t="s">
        <v>158</v>
      </c>
      <c r="D23" s="237" t="s">
        <v>455</v>
      </c>
      <c r="F23" s="308"/>
      <c r="G23" s="289"/>
      <c r="H23" s="318"/>
      <c r="J23" s="284"/>
    </row>
    <row r="24" spans="1:10" ht="4.2" customHeight="1" thickBot="1">
      <c r="A24" s="8"/>
      <c r="B24" s="10"/>
      <c r="D24" s="238"/>
      <c r="H24" s="96"/>
      <c r="J24" s="227"/>
    </row>
    <row r="25" spans="1:10" ht="18.899999999999999" customHeight="1">
      <c r="A25" s="293">
        <v>1.4</v>
      </c>
      <c r="B25" s="48" t="s">
        <v>187</v>
      </c>
      <c r="D25" s="94" t="s">
        <v>454</v>
      </c>
      <c r="F25" s="287">
        <f>3864*0.8+642*0.8-55</f>
        <v>3549.8</v>
      </c>
      <c r="G25" s="289" t="s">
        <v>15</v>
      </c>
      <c r="H25" s="317"/>
      <c r="J25" s="283">
        <f>H25*F25</f>
        <v>0</v>
      </c>
    </row>
    <row r="26" spans="1:10" ht="15.6" customHeight="1" thickBot="1">
      <c r="A26" s="294"/>
      <c r="B26" s="257" t="s">
        <v>186</v>
      </c>
      <c r="D26" s="99" t="s">
        <v>455</v>
      </c>
      <c r="F26" s="288"/>
      <c r="G26" s="289"/>
      <c r="H26" s="318"/>
      <c r="J26" s="284"/>
    </row>
    <row r="27" spans="1:10" ht="4.2" customHeight="1" thickBot="1">
      <c r="A27" s="8"/>
      <c r="B27" s="12"/>
      <c r="D27" s="238"/>
      <c r="H27" s="96"/>
      <c r="J27" s="227"/>
    </row>
    <row r="28" spans="1:10" ht="18.899999999999999" customHeight="1">
      <c r="A28" s="293">
        <v>1.5</v>
      </c>
      <c r="B28" s="15" t="s">
        <v>188</v>
      </c>
      <c r="D28" s="94" t="s">
        <v>456</v>
      </c>
      <c r="F28" s="307">
        <f>12*35*0.1</f>
        <v>42</v>
      </c>
      <c r="G28" s="289" t="s">
        <v>15</v>
      </c>
      <c r="H28" s="317"/>
      <c r="J28" s="283">
        <f>H28*F28</f>
        <v>0</v>
      </c>
    </row>
    <row r="29" spans="1:10" ht="18.899999999999999" customHeight="1" thickBot="1">
      <c r="A29" s="294"/>
      <c r="B29" s="258" t="s">
        <v>189</v>
      </c>
      <c r="D29" s="99" t="s">
        <v>455</v>
      </c>
      <c r="F29" s="308"/>
      <c r="G29" s="289"/>
      <c r="H29" s="318"/>
      <c r="J29" s="284"/>
    </row>
    <row r="30" spans="1:10" ht="4.2" customHeight="1" thickBot="1">
      <c r="A30" s="8"/>
      <c r="B30" s="12"/>
      <c r="D30" s="238"/>
      <c r="H30" s="96"/>
      <c r="J30" s="227"/>
    </row>
    <row r="31" spans="1:10" ht="16.8">
      <c r="A31" s="293">
        <v>1.6</v>
      </c>
      <c r="B31" s="109" t="s">
        <v>191</v>
      </c>
      <c r="D31" s="94" t="s">
        <v>456</v>
      </c>
      <c r="F31" s="307">
        <f>642*0.1</f>
        <v>64.2</v>
      </c>
      <c r="G31" s="289" t="s">
        <v>15</v>
      </c>
      <c r="H31" s="317"/>
      <c r="J31" s="283">
        <f>H31*F31</f>
        <v>0</v>
      </c>
    </row>
    <row r="32" spans="1:10" ht="18.899999999999999" customHeight="1" thickBot="1">
      <c r="A32" s="294"/>
      <c r="B32" s="258" t="s">
        <v>190</v>
      </c>
      <c r="D32" s="99" t="s">
        <v>455</v>
      </c>
      <c r="F32" s="308"/>
      <c r="G32" s="289"/>
      <c r="H32" s="318"/>
      <c r="J32" s="284"/>
    </row>
    <row r="33" spans="1:10" ht="6.9" customHeight="1" thickBot="1">
      <c r="A33" s="52"/>
      <c r="B33" s="55"/>
      <c r="D33" s="1"/>
    </row>
    <row r="34" spans="1:10" ht="18" customHeight="1" thickBot="1">
      <c r="A34" s="8"/>
      <c r="B34" s="10"/>
      <c r="D34" s="1"/>
      <c r="F34" s="295" t="s">
        <v>0</v>
      </c>
      <c r="G34" s="296"/>
      <c r="H34" s="297"/>
      <c r="J34" s="228">
        <f>SUM(J16:J32)</f>
        <v>0</v>
      </c>
    </row>
    <row r="35" spans="1:10" ht="6.9" customHeight="1" thickBot="1">
      <c r="A35" s="8"/>
      <c r="B35" s="10"/>
      <c r="D35" s="1"/>
    </row>
    <row r="36" spans="1:10" ht="18" customHeight="1" thickBot="1">
      <c r="A36" s="162">
        <v>2</v>
      </c>
      <c r="B36" s="331" t="s">
        <v>34</v>
      </c>
      <c r="C36" s="331"/>
      <c r="D36" s="331"/>
      <c r="E36" s="331"/>
      <c r="F36" s="331"/>
      <c r="G36" s="331"/>
      <c r="H36" s="331"/>
      <c r="I36" s="331"/>
      <c r="J36" s="332"/>
    </row>
    <row r="37" spans="1:10" ht="16.8">
      <c r="A37" s="9" t="s">
        <v>192</v>
      </c>
      <c r="B37" s="11"/>
      <c r="D37" s="1"/>
    </row>
    <row r="38" spans="1:10" ht="33" customHeight="1" thickBot="1">
      <c r="A38" s="334" t="s">
        <v>193</v>
      </c>
      <c r="B38" s="335"/>
      <c r="D38" s="1"/>
    </row>
    <row r="39" spans="1:10" ht="4.2" customHeight="1" thickBot="1">
      <c r="A39" s="7"/>
      <c r="B39" s="10"/>
      <c r="D39" s="1"/>
    </row>
    <row r="40" spans="1:10" ht="18.899999999999999" customHeight="1">
      <c r="A40" s="293">
        <v>2.1</v>
      </c>
      <c r="B40" s="22" t="s">
        <v>194</v>
      </c>
      <c r="D40" s="46" t="s">
        <v>41</v>
      </c>
      <c r="F40" s="307">
        <f>53.6+57.2</f>
        <v>110.80000000000001</v>
      </c>
      <c r="G40" s="289" t="s">
        <v>15</v>
      </c>
      <c r="H40" s="285"/>
      <c r="J40" s="283">
        <f>H40*F40</f>
        <v>0</v>
      </c>
    </row>
    <row r="41" spans="1:10" ht="18.899999999999999" customHeight="1" thickBot="1">
      <c r="A41" s="294"/>
      <c r="B41" s="49" t="s">
        <v>463</v>
      </c>
      <c r="D41" s="47" t="s">
        <v>40</v>
      </c>
      <c r="F41" s="308"/>
      <c r="G41" s="289"/>
      <c r="H41" s="286"/>
      <c r="J41" s="284">
        <f>H41*F41</f>
        <v>0</v>
      </c>
    </row>
    <row r="42" spans="1:10" ht="4.2" customHeight="1" thickBot="1">
      <c r="A42" s="7"/>
      <c r="B42" s="10"/>
      <c r="D42" s="1"/>
      <c r="J42" s="227"/>
    </row>
    <row r="43" spans="1:10" ht="18.899999999999999" customHeight="1">
      <c r="A43" s="293">
        <v>2.1</v>
      </c>
      <c r="B43" s="22" t="s">
        <v>433</v>
      </c>
      <c r="D43" s="46" t="s">
        <v>41</v>
      </c>
      <c r="F43" s="307">
        <v>55.1</v>
      </c>
      <c r="G43" s="289" t="s">
        <v>15</v>
      </c>
      <c r="H43" s="285"/>
      <c r="J43" s="283">
        <f>H43*F43</f>
        <v>0</v>
      </c>
    </row>
    <row r="44" spans="1:10" ht="18.899999999999999" customHeight="1" thickBot="1">
      <c r="A44" s="294"/>
      <c r="B44" s="49" t="s">
        <v>464</v>
      </c>
      <c r="D44" s="47" t="s">
        <v>40</v>
      </c>
      <c r="F44" s="308"/>
      <c r="G44" s="289"/>
      <c r="H44" s="286"/>
      <c r="J44" s="284">
        <f>H44*F44</f>
        <v>0</v>
      </c>
    </row>
    <row r="45" spans="1:10" ht="4.2" customHeight="1" thickBot="1">
      <c r="A45" s="7"/>
      <c r="B45" s="10"/>
      <c r="D45" s="1"/>
      <c r="J45" s="227"/>
    </row>
    <row r="46" spans="1:10" ht="18.899999999999999" customHeight="1">
      <c r="A46" s="293">
        <v>2.2000000000000002</v>
      </c>
      <c r="B46" s="22" t="s">
        <v>195</v>
      </c>
      <c r="D46" s="46" t="s">
        <v>41</v>
      </c>
      <c r="F46" s="319">
        <v>37.200000000000003</v>
      </c>
      <c r="G46" s="289" t="s">
        <v>15</v>
      </c>
      <c r="H46" s="285"/>
      <c r="J46" s="283">
        <f>H46*F46</f>
        <v>0</v>
      </c>
    </row>
    <row r="47" spans="1:10" ht="18.899999999999999" customHeight="1" thickBot="1">
      <c r="A47" s="294">
        <v>2.2000000000000002</v>
      </c>
      <c r="B47" s="49" t="s">
        <v>200</v>
      </c>
      <c r="D47" s="47" t="s">
        <v>40</v>
      </c>
      <c r="F47" s="320"/>
      <c r="G47" s="289" t="s">
        <v>15</v>
      </c>
      <c r="H47" s="286"/>
      <c r="J47" s="284">
        <f>H47*F47</f>
        <v>0</v>
      </c>
    </row>
    <row r="48" spans="1:10" ht="4.2" customHeight="1" thickBot="1">
      <c r="A48" s="8"/>
      <c r="B48" s="10"/>
      <c r="D48" s="1"/>
      <c r="J48" s="227"/>
    </row>
    <row r="49" spans="1:10" ht="16.8">
      <c r="A49" s="293">
        <v>2.2999999999999998</v>
      </c>
      <c r="B49" s="22" t="s">
        <v>196</v>
      </c>
      <c r="D49" s="46" t="s">
        <v>41</v>
      </c>
      <c r="F49" s="319">
        <f>642*0.04</f>
        <v>25.68</v>
      </c>
      <c r="G49" s="289" t="s">
        <v>15</v>
      </c>
      <c r="H49" s="285"/>
      <c r="J49" s="283">
        <f>H49*F49</f>
        <v>0</v>
      </c>
    </row>
    <row r="50" spans="1:10" ht="18" thickBot="1">
      <c r="A50" s="294">
        <v>2.2999999999999998</v>
      </c>
      <c r="B50" s="49" t="s">
        <v>465</v>
      </c>
      <c r="D50" s="47" t="s">
        <v>40</v>
      </c>
      <c r="F50" s="320"/>
      <c r="G50" s="289" t="s">
        <v>15</v>
      </c>
      <c r="H50" s="286"/>
      <c r="J50" s="284">
        <f>H50*F50</f>
        <v>0</v>
      </c>
    </row>
    <row r="51" spans="1:10" ht="4.2" customHeight="1" thickBot="1">
      <c r="A51" s="197"/>
      <c r="B51" s="10"/>
      <c r="D51" s="1"/>
      <c r="J51" s="227"/>
    </row>
    <row r="52" spans="1:10" ht="18.899999999999999" customHeight="1">
      <c r="A52" s="293">
        <v>2.4</v>
      </c>
      <c r="B52" s="22" t="s">
        <v>152</v>
      </c>
      <c r="D52" s="46" t="s">
        <v>41</v>
      </c>
      <c r="F52" s="287">
        <v>21.2</v>
      </c>
      <c r="G52" s="289" t="s">
        <v>15</v>
      </c>
      <c r="H52" s="285"/>
      <c r="J52" s="283">
        <f>H52*F52</f>
        <v>0</v>
      </c>
    </row>
    <row r="53" spans="1:10" ht="18.899999999999999" customHeight="1" thickBot="1">
      <c r="A53" s="294">
        <v>2.4</v>
      </c>
      <c r="B53" s="49" t="s">
        <v>197</v>
      </c>
      <c r="D53" s="47" t="s">
        <v>40</v>
      </c>
      <c r="F53" s="288"/>
      <c r="G53" s="289" t="s">
        <v>15</v>
      </c>
      <c r="H53" s="286"/>
      <c r="J53" s="284">
        <f>H53*F53</f>
        <v>0</v>
      </c>
    </row>
    <row r="54" spans="1:10" ht="4.2" customHeight="1" thickBot="1">
      <c r="A54" s="197"/>
      <c r="B54" s="10"/>
      <c r="D54" s="1"/>
      <c r="J54" s="227"/>
    </row>
    <row r="55" spans="1:10" ht="18.899999999999999" customHeight="1">
      <c r="A55" s="293">
        <v>2.5</v>
      </c>
      <c r="B55" s="22" t="s">
        <v>198</v>
      </c>
      <c r="D55" s="46" t="s">
        <v>41</v>
      </c>
      <c r="F55" s="287">
        <v>7.9</v>
      </c>
      <c r="G55" s="289" t="s">
        <v>15</v>
      </c>
      <c r="H55" s="285"/>
      <c r="J55" s="283">
        <f>H55*F55</f>
        <v>0</v>
      </c>
    </row>
    <row r="56" spans="1:10" ht="18.899999999999999" customHeight="1" thickBot="1">
      <c r="A56" s="294">
        <v>2.5</v>
      </c>
      <c r="B56" s="49" t="s">
        <v>199</v>
      </c>
      <c r="D56" s="47" t="s">
        <v>40</v>
      </c>
      <c r="F56" s="288"/>
      <c r="G56" s="289" t="s">
        <v>15</v>
      </c>
      <c r="H56" s="286"/>
      <c r="J56" s="284">
        <f>H56*F56</f>
        <v>0</v>
      </c>
    </row>
    <row r="57" spans="1:10" ht="4.2" customHeight="1" thickBot="1">
      <c r="A57" s="197"/>
      <c r="B57" s="24"/>
      <c r="D57" s="1"/>
      <c r="J57" s="227"/>
    </row>
    <row r="58" spans="1:10" ht="18.899999999999999" customHeight="1">
      <c r="A58" s="293">
        <v>2.6</v>
      </c>
      <c r="B58" s="108" t="s">
        <v>202</v>
      </c>
      <c r="D58" s="46" t="s">
        <v>41</v>
      </c>
      <c r="F58" s="287">
        <v>14.5</v>
      </c>
      <c r="G58" s="289" t="s">
        <v>15</v>
      </c>
      <c r="H58" s="285"/>
      <c r="J58" s="283">
        <f>H58*F58</f>
        <v>0</v>
      </c>
    </row>
    <row r="59" spans="1:10" ht="18.899999999999999" customHeight="1" thickBot="1">
      <c r="A59" s="294">
        <v>2.6</v>
      </c>
      <c r="B59" s="49" t="s">
        <v>201</v>
      </c>
      <c r="D59" s="47" t="s">
        <v>40</v>
      </c>
      <c r="F59" s="288"/>
      <c r="G59" s="289" t="s">
        <v>15</v>
      </c>
      <c r="H59" s="286"/>
      <c r="J59" s="284">
        <f>H59*F59</f>
        <v>0</v>
      </c>
    </row>
    <row r="60" spans="1:10" ht="4.2" customHeight="1" thickBot="1">
      <c r="A60" s="8"/>
      <c r="B60" s="24"/>
      <c r="D60" s="1"/>
      <c r="J60" s="227"/>
    </row>
    <row r="61" spans="1:10" ht="33.6">
      <c r="A61" s="293">
        <v>2.7</v>
      </c>
      <c r="B61" s="123" t="s">
        <v>458</v>
      </c>
      <c r="D61" s="46" t="s">
        <v>41</v>
      </c>
      <c r="F61" s="287">
        <f>583*0.1-F64</f>
        <v>40.800000000000004</v>
      </c>
      <c r="G61" s="289" t="s">
        <v>15</v>
      </c>
      <c r="H61" s="285"/>
      <c r="J61" s="283">
        <f>H61*F61</f>
        <v>0</v>
      </c>
    </row>
    <row r="62" spans="1:10" ht="38.25" customHeight="1" thickBot="1">
      <c r="A62" s="294">
        <v>2.7</v>
      </c>
      <c r="B62" s="49" t="s">
        <v>459</v>
      </c>
      <c r="D62" s="47" t="s">
        <v>40</v>
      </c>
      <c r="F62" s="288"/>
      <c r="G62" s="289" t="s">
        <v>15</v>
      </c>
      <c r="H62" s="286"/>
      <c r="J62" s="284">
        <f>H62*F62</f>
        <v>0</v>
      </c>
    </row>
    <row r="63" spans="1:10" ht="4.2" customHeight="1" thickBot="1">
      <c r="A63" s="8"/>
      <c r="B63" s="24"/>
      <c r="D63" s="1"/>
      <c r="J63" s="227"/>
    </row>
    <row r="64" spans="1:10" ht="33.6">
      <c r="A64" s="293">
        <v>2.7</v>
      </c>
      <c r="B64" s="123" t="s">
        <v>204</v>
      </c>
      <c r="D64" s="46" t="s">
        <v>41</v>
      </c>
      <c r="F64" s="287">
        <f>(42+58+75)*0.1</f>
        <v>17.5</v>
      </c>
      <c r="G64" s="289" t="s">
        <v>15</v>
      </c>
      <c r="H64" s="285"/>
      <c r="J64" s="283">
        <f>H64*F64</f>
        <v>0</v>
      </c>
    </row>
    <row r="65" spans="1:10" ht="38.25" customHeight="1" thickBot="1">
      <c r="A65" s="294">
        <v>2.7</v>
      </c>
      <c r="B65" s="49" t="s">
        <v>203</v>
      </c>
      <c r="D65" s="47" t="s">
        <v>40</v>
      </c>
      <c r="F65" s="288"/>
      <c r="G65" s="289" t="s">
        <v>15</v>
      </c>
      <c r="H65" s="286"/>
      <c r="J65" s="284">
        <f>H65*F65</f>
        <v>0</v>
      </c>
    </row>
    <row r="66" spans="1:10" ht="6.9" customHeight="1" thickBot="1">
      <c r="A66" s="8"/>
      <c r="B66" s="14"/>
      <c r="D66" s="1"/>
    </row>
    <row r="67" spans="1:10" ht="18" customHeight="1" thickBot="1">
      <c r="A67" s="8"/>
      <c r="B67" s="14"/>
      <c r="D67" s="1"/>
      <c r="F67" s="295" t="s">
        <v>7</v>
      </c>
      <c r="G67" s="296"/>
      <c r="H67" s="297"/>
      <c r="J67" s="228">
        <f>SUM(J40:J65)</f>
        <v>0</v>
      </c>
    </row>
    <row r="68" spans="1:10" ht="6.9" customHeight="1" thickBot="1">
      <c r="A68" s="8"/>
      <c r="B68" s="14"/>
      <c r="D68" s="1"/>
      <c r="F68" s="18"/>
      <c r="G68" s="266"/>
      <c r="H68" s="18"/>
      <c r="J68" s="19"/>
    </row>
    <row r="69" spans="1:10" ht="18" customHeight="1" thickBot="1">
      <c r="A69" s="162">
        <v>3</v>
      </c>
      <c r="B69" s="331" t="s">
        <v>35</v>
      </c>
      <c r="C69" s="331"/>
      <c r="D69" s="331"/>
      <c r="E69" s="331"/>
      <c r="F69" s="331"/>
      <c r="G69" s="331"/>
      <c r="H69" s="331"/>
      <c r="I69" s="331"/>
      <c r="J69" s="332"/>
    </row>
    <row r="70" spans="1:10" ht="9.9" customHeight="1" thickBot="1">
      <c r="A70" s="8"/>
      <c r="B70" s="10"/>
      <c r="D70" s="1"/>
    </row>
    <row r="71" spans="1:10" ht="20.100000000000001" customHeight="1">
      <c r="A71" s="356"/>
      <c r="B71" s="13" t="s">
        <v>205</v>
      </c>
    </row>
    <row r="72" spans="1:10" ht="20.100000000000001" customHeight="1" thickBot="1">
      <c r="A72" s="357"/>
      <c r="B72" s="127" t="s">
        <v>123</v>
      </c>
    </row>
    <row r="73" spans="1:10" ht="18" customHeight="1">
      <c r="A73" s="198">
        <v>3.1</v>
      </c>
      <c r="B73" s="126" t="s">
        <v>159</v>
      </c>
      <c r="C73" s="128"/>
      <c r="D73" s="316"/>
      <c r="F73" s="16">
        <v>170</v>
      </c>
      <c r="G73" s="261" t="s">
        <v>15</v>
      </c>
      <c r="H73" s="222"/>
      <c r="J73" s="229">
        <f t="shared" ref="J73:J82" si="0">H73*F73</f>
        <v>0</v>
      </c>
    </row>
    <row r="74" spans="1:10" ht="18" customHeight="1">
      <c r="A74" s="198">
        <v>3.2</v>
      </c>
      <c r="B74" s="125" t="s">
        <v>116</v>
      </c>
      <c r="D74" s="316"/>
      <c r="F74" s="16">
        <v>3520</v>
      </c>
      <c r="G74" s="261" t="s">
        <v>15</v>
      </c>
      <c r="H74" s="222"/>
      <c r="J74" s="229">
        <f t="shared" si="0"/>
        <v>0</v>
      </c>
    </row>
    <row r="75" spans="1:10" ht="18" customHeight="1">
      <c r="A75" s="199">
        <v>3.3</v>
      </c>
      <c r="B75" s="125" t="s">
        <v>117</v>
      </c>
      <c r="D75" s="316"/>
      <c r="F75" s="16">
        <v>2030</v>
      </c>
      <c r="G75" s="261" t="s">
        <v>15</v>
      </c>
      <c r="H75" s="222"/>
      <c r="J75" s="229">
        <f t="shared" si="0"/>
        <v>0</v>
      </c>
    </row>
    <row r="76" spans="1:10" ht="18" customHeight="1">
      <c r="A76" s="198">
        <v>3.4</v>
      </c>
      <c r="B76" s="125" t="s">
        <v>126</v>
      </c>
      <c r="D76" s="316"/>
      <c r="F76" s="16">
        <f>4260+3600</f>
        <v>7860</v>
      </c>
      <c r="G76" s="261" t="s">
        <v>15</v>
      </c>
      <c r="H76" s="222"/>
      <c r="J76" s="229">
        <f t="shared" si="0"/>
        <v>0</v>
      </c>
    </row>
    <row r="77" spans="1:10" ht="18" customHeight="1">
      <c r="A77" s="199">
        <v>3.5</v>
      </c>
      <c r="B77" s="125" t="s">
        <v>127</v>
      </c>
      <c r="D77" s="316"/>
      <c r="F77" s="16">
        <v>3890</v>
      </c>
      <c r="G77" s="261" t="s">
        <v>15</v>
      </c>
      <c r="H77" s="222"/>
      <c r="J77" s="229">
        <f t="shared" si="0"/>
        <v>0</v>
      </c>
    </row>
    <row r="78" spans="1:10" ht="18" customHeight="1">
      <c r="A78" s="198">
        <v>3.6</v>
      </c>
      <c r="B78" s="125" t="s">
        <v>432</v>
      </c>
      <c r="D78" s="316"/>
      <c r="F78" s="16">
        <v>1900</v>
      </c>
      <c r="G78" s="261" t="s">
        <v>15</v>
      </c>
      <c r="H78" s="222"/>
      <c r="J78" s="229">
        <f t="shared" si="0"/>
        <v>0</v>
      </c>
    </row>
    <row r="79" spans="1:10" ht="18" customHeight="1">
      <c r="A79" s="199">
        <v>3.7</v>
      </c>
      <c r="B79" s="125" t="s">
        <v>431</v>
      </c>
      <c r="D79" s="316"/>
      <c r="F79" s="16">
        <v>230</v>
      </c>
      <c r="G79" s="261" t="s">
        <v>15</v>
      </c>
      <c r="H79" s="222"/>
      <c r="J79" s="229">
        <f>H79*F79</f>
        <v>0</v>
      </c>
    </row>
    <row r="80" spans="1:10" ht="18" customHeight="1">
      <c r="A80" s="198">
        <v>3.8</v>
      </c>
      <c r="B80" s="125" t="s">
        <v>153</v>
      </c>
      <c r="D80" s="316"/>
      <c r="F80" s="16">
        <v>1890</v>
      </c>
      <c r="G80" s="261" t="s">
        <v>15</v>
      </c>
      <c r="H80" s="222"/>
      <c r="J80" s="229">
        <f t="shared" si="0"/>
        <v>0</v>
      </c>
    </row>
    <row r="81" spans="1:10" ht="18" customHeight="1">
      <c r="A81" s="199">
        <v>3.9</v>
      </c>
      <c r="B81" s="125" t="s">
        <v>160</v>
      </c>
      <c r="D81" s="316"/>
      <c r="F81" s="16">
        <v>4490</v>
      </c>
      <c r="G81" s="261" t="s">
        <v>15</v>
      </c>
      <c r="H81" s="222"/>
      <c r="J81" s="229">
        <f t="shared" si="0"/>
        <v>0</v>
      </c>
    </row>
    <row r="82" spans="1:10" ht="18" customHeight="1">
      <c r="A82" s="278">
        <v>3.1</v>
      </c>
      <c r="B82" s="125" t="s">
        <v>161</v>
      </c>
      <c r="D82" s="316"/>
      <c r="F82" s="16">
        <v>3110</v>
      </c>
      <c r="G82" s="261" t="s">
        <v>15</v>
      </c>
      <c r="H82" s="222"/>
      <c r="J82" s="229">
        <f t="shared" si="0"/>
        <v>0</v>
      </c>
    </row>
    <row r="83" spans="1:10" ht="6.9" customHeight="1" thickBot="1">
      <c r="A83" s="8"/>
      <c r="B83" s="10"/>
      <c r="D83" s="1"/>
    </row>
    <row r="84" spans="1:10" ht="24" customHeight="1" thickBot="1">
      <c r="A84" s="8"/>
      <c r="B84" s="10"/>
      <c r="D84" s="1"/>
      <c r="F84" s="295" t="s">
        <v>6</v>
      </c>
      <c r="G84" s="296"/>
      <c r="H84" s="297"/>
      <c r="J84" s="228">
        <f>SUM(J73:J82)</f>
        <v>0</v>
      </c>
    </row>
    <row r="85" spans="1:10" ht="6.9" customHeight="1" thickBot="1">
      <c r="A85" s="8"/>
      <c r="B85" s="10"/>
      <c r="D85" s="1"/>
    </row>
    <row r="86" spans="1:10" ht="18" customHeight="1" thickBot="1">
      <c r="A86" s="162">
        <v>4</v>
      </c>
      <c r="B86" s="291" t="s">
        <v>206</v>
      </c>
      <c r="C86" s="291"/>
      <c r="D86" s="291"/>
      <c r="E86" s="291"/>
      <c r="F86" s="291"/>
      <c r="G86" s="291"/>
      <c r="H86" s="291"/>
      <c r="I86" s="291"/>
      <c r="J86" s="292"/>
    </row>
    <row r="87" spans="1:10" ht="4.2" customHeight="1" thickBot="1">
      <c r="A87" s="8"/>
      <c r="B87" s="166"/>
      <c r="C87" s="157"/>
      <c r="D87" s="167"/>
      <c r="E87" s="157"/>
      <c r="F87" s="157"/>
      <c r="G87" s="267"/>
      <c r="H87" s="157"/>
      <c r="I87" s="157"/>
      <c r="J87" s="157"/>
    </row>
    <row r="88" spans="1:10" ht="18.899999999999999" customHeight="1">
      <c r="A88" s="293">
        <v>4.0999999999999996</v>
      </c>
      <c r="B88" s="22" t="s">
        <v>208</v>
      </c>
      <c r="D88" s="46" t="s">
        <v>85</v>
      </c>
      <c r="F88" s="354">
        <f>(735.9+18)*0.1</f>
        <v>75.39</v>
      </c>
      <c r="G88" s="289" t="s">
        <v>15</v>
      </c>
      <c r="H88" s="285"/>
      <c r="J88" s="283">
        <f>H88*F88</f>
        <v>0</v>
      </c>
    </row>
    <row r="89" spans="1:10" ht="18.899999999999999" customHeight="1" thickBot="1">
      <c r="A89" s="294">
        <v>4.0999999999999996</v>
      </c>
      <c r="B89" s="49" t="s">
        <v>207</v>
      </c>
      <c r="D89" s="47" t="s">
        <v>40</v>
      </c>
      <c r="F89" s="355"/>
      <c r="G89" s="289" t="s">
        <v>15</v>
      </c>
      <c r="H89" s="286"/>
      <c r="J89" s="284"/>
    </row>
    <row r="90" spans="1:10" ht="4.2" customHeight="1" thickBot="1">
      <c r="A90" s="197"/>
      <c r="B90" s="10"/>
      <c r="D90" s="1"/>
      <c r="J90" s="227"/>
    </row>
    <row r="91" spans="1:10" ht="18.899999999999999" customHeight="1">
      <c r="A91" s="293">
        <v>4.2</v>
      </c>
      <c r="B91" s="22" t="s">
        <v>209</v>
      </c>
      <c r="D91" s="46" t="s">
        <v>85</v>
      </c>
      <c r="F91" s="354">
        <f>228.76*0.3</f>
        <v>68.628</v>
      </c>
      <c r="G91" s="289" t="s">
        <v>15</v>
      </c>
      <c r="H91" s="285"/>
      <c r="J91" s="283">
        <f>H91*F91</f>
        <v>0</v>
      </c>
    </row>
    <row r="92" spans="1:10" ht="18.899999999999999" customHeight="1" thickBot="1">
      <c r="A92" s="294">
        <v>4.0999999999999996</v>
      </c>
      <c r="B92" s="49" t="s">
        <v>210</v>
      </c>
      <c r="D92" s="47" t="s">
        <v>40</v>
      </c>
      <c r="F92" s="355"/>
      <c r="G92" s="289" t="s">
        <v>15</v>
      </c>
      <c r="H92" s="286"/>
      <c r="J92" s="284"/>
    </row>
    <row r="93" spans="1:10" ht="6.9" customHeight="1" thickBot="1">
      <c r="A93" s="52"/>
      <c r="B93" s="53"/>
      <c r="D93" s="1"/>
      <c r="F93" s="66"/>
    </row>
    <row r="94" spans="1:10" ht="18" customHeight="1" thickBot="1">
      <c r="A94" s="8"/>
      <c r="B94" s="14"/>
      <c r="D94" s="1"/>
      <c r="F94" s="295" t="s">
        <v>5</v>
      </c>
      <c r="G94" s="296"/>
      <c r="H94" s="297"/>
      <c r="J94" s="228">
        <f>SUM(J88:J92)</f>
        <v>0</v>
      </c>
    </row>
    <row r="95" spans="1:10" ht="6.9" customHeight="1" thickBot="1">
      <c r="A95" s="8"/>
      <c r="B95" s="10"/>
      <c r="D95" s="1"/>
    </row>
    <row r="96" spans="1:10" ht="18" customHeight="1" thickBot="1">
      <c r="A96" s="162">
        <v>5</v>
      </c>
      <c r="B96" s="331" t="s">
        <v>64</v>
      </c>
      <c r="C96" s="331"/>
      <c r="D96" s="331"/>
      <c r="E96" s="331"/>
      <c r="F96" s="331"/>
      <c r="G96" s="331"/>
      <c r="H96" s="331"/>
      <c r="I96" s="331"/>
      <c r="J96" s="332"/>
    </row>
    <row r="97" spans="1:10" ht="4.2" customHeight="1" thickBot="1">
      <c r="A97" s="200"/>
      <c r="B97" s="89"/>
      <c r="C97" s="101"/>
      <c r="D97" s="90"/>
      <c r="E97" s="101"/>
      <c r="F97" s="91"/>
      <c r="G97" s="268"/>
      <c r="I97" s="101"/>
    </row>
    <row r="98" spans="1:10" s="93" customFormat="1" ht="18.899999999999999" customHeight="1">
      <c r="A98" s="293">
        <v>5.0999999999999996</v>
      </c>
      <c r="B98" s="22" t="s">
        <v>434</v>
      </c>
      <c r="D98" s="46" t="s">
        <v>41</v>
      </c>
      <c r="F98" s="321">
        <v>19.899999999999999</v>
      </c>
      <c r="G98" s="289" t="s">
        <v>15</v>
      </c>
      <c r="H98" s="285"/>
      <c r="J98" s="283">
        <f>H98*F98</f>
        <v>0</v>
      </c>
    </row>
    <row r="99" spans="1:10" s="93" customFormat="1" ht="18.899999999999999" customHeight="1" thickBot="1">
      <c r="A99" s="294">
        <v>5.0999999999999996</v>
      </c>
      <c r="B99" s="49" t="s">
        <v>472</v>
      </c>
      <c r="D99" s="47" t="s">
        <v>40</v>
      </c>
      <c r="F99" s="322"/>
      <c r="G99" s="289" t="s">
        <v>15</v>
      </c>
      <c r="H99" s="286"/>
      <c r="J99" s="284">
        <f>H99*F99</f>
        <v>0</v>
      </c>
    </row>
    <row r="100" spans="1:10" s="93" customFormat="1" ht="4.2" customHeight="1" thickBot="1">
      <c r="A100" s="201"/>
      <c r="B100" s="97"/>
      <c r="D100" s="98"/>
      <c r="F100"/>
      <c r="G100" s="261"/>
      <c r="H100"/>
      <c r="J100" s="227"/>
    </row>
    <row r="101" spans="1:10" s="93" customFormat="1" ht="18.75" customHeight="1">
      <c r="A101" s="314">
        <v>5.2</v>
      </c>
      <c r="B101" s="22" t="s">
        <v>435</v>
      </c>
      <c r="D101" s="94" t="s">
        <v>87</v>
      </c>
      <c r="F101" s="287">
        <v>670</v>
      </c>
      <c r="G101" s="289" t="s">
        <v>15</v>
      </c>
      <c r="H101" s="285"/>
      <c r="J101" s="283">
        <f>H101*F101</f>
        <v>0</v>
      </c>
    </row>
    <row r="102" spans="1:10" s="93" customFormat="1" ht="19.2" customHeight="1" thickBot="1">
      <c r="A102" s="315">
        <v>5.2</v>
      </c>
      <c r="B102" s="49" t="s">
        <v>437</v>
      </c>
      <c r="D102" s="99" t="s">
        <v>104</v>
      </c>
      <c r="F102" s="288"/>
      <c r="G102" s="289" t="s">
        <v>15</v>
      </c>
      <c r="H102" s="286"/>
      <c r="J102" s="284">
        <f>H102*F102</f>
        <v>0</v>
      </c>
    </row>
    <row r="103" spans="1:10" ht="4.2" customHeight="1" thickBot="1">
      <c r="A103" s="200"/>
      <c r="B103" s="89"/>
      <c r="C103" s="101"/>
      <c r="D103" s="90"/>
      <c r="E103" s="101"/>
      <c r="F103" s="91"/>
      <c r="G103" s="268"/>
      <c r="I103" s="101"/>
      <c r="J103" s="227"/>
    </row>
    <row r="104" spans="1:10" ht="18.899999999999999" customHeight="1">
      <c r="A104" s="314">
        <v>5.3</v>
      </c>
      <c r="B104" s="22" t="s">
        <v>211</v>
      </c>
      <c r="D104" s="46" t="s">
        <v>41</v>
      </c>
      <c r="F104" s="287">
        <v>25.73</v>
      </c>
      <c r="G104" s="289" t="s">
        <v>15</v>
      </c>
      <c r="H104" s="285"/>
      <c r="J104" s="283">
        <f>H104*F104</f>
        <v>0</v>
      </c>
    </row>
    <row r="105" spans="1:10" ht="18.899999999999999" customHeight="1" thickBot="1">
      <c r="A105" s="315">
        <v>5.3</v>
      </c>
      <c r="B105" s="124" t="s">
        <v>436</v>
      </c>
      <c r="D105" s="47" t="s">
        <v>40</v>
      </c>
      <c r="F105" s="288"/>
      <c r="G105" s="289" t="s">
        <v>15</v>
      </c>
      <c r="H105" s="286"/>
      <c r="J105" s="284">
        <f>H105*F105</f>
        <v>0</v>
      </c>
    </row>
    <row r="106" spans="1:10" ht="4.2" customHeight="1" thickBot="1">
      <c r="A106" s="200"/>
      <c r="B106" s="89"/>
      <c r="C106" s="101"/>
      <c r="D106" s="90"/>
      <c r="E106" s="101"/>
      <c r="F106" s="91"/>
      <c r="G106" s="268"/>
      <c r="I106" s="101"/>
      <c r="J106" s="227"/>
    </row>
    <row r="107" spans="1:10" s="93" customFormat="1" ht="18.899999999999999" customHeight="1">
      <c r="A107" s="314">
        <v>5.4</v>
      </c>
      <c r="B107" s="22" t="s">
        <v>212</v>
      </c>
      <c r="D107" s="46" t="s">
        <v>86</v>
      </c>
      <c r="F107" s="321">
        <v>2</v>
      </c>
      <c r="G107" s="289" t="s">
        <v>15</v>
      </c>
      <c r="H107" s="285"/>
      <c r="J107" s="283">
        <f>H107*F107</f>
        <v>0</v>
      </c>
    </row>
    <row r="108" spans="1:10" s="93" customFormat="1" ht="18.899999999999999" customHeight="1" thickBot="1">
      <c r="A108" s="315">
        <v>10.1</v>
      </c>
      <c r="B108" s="49" t="s">
        <v>124</v>
      </c>
      <c r="D108" s="95" t="s">
        <v>65</v>
      </c>
      <c r="F108" s="322"/>
      <c r="G108" s="289" t="s">
        <v>15</v>
      </c>
      <c r="H108" s="286"/>
      <c r="J108" s="284">
        <f>H108*F108</f>
        <v>0</v>
      </c>
    </row>
    <row r="109" spans="1:10" s="93" customFormat="1" ht="4.2" customHeight="1" thickBot="1">
      <c r="A109" s="201"/>
      <c r="B109" s="97"/>
      <c r="D109" s="98"/>
      <c r="F109"/>
      <c r="G109" s="261"/>
      <c r="H109"/>
      <c r="J109" s="227"/>
    </row>
    <row r="110" spans="1:10" s="93" customFormat="1" ht="18.75" customHeight="1">
      <c r="A110" s="314">
        <v>5.5</v>
      </c>
      <c r="B110" s="22" t="s">
        <v>105</v>
      </c>
      <c r="D110" s="94" t="s">
        <v>87</v>
      </c>
      <c r="F110" s="287">
        <v>852</v>
      </c>
      <c r="G110" s="289" t="s">
        <v>15</v>
      </c>
      <c r="H110" s="285"/>
      <c r="J110" s="283">
        <f>H110*F110</f>
        <v>0</v>
      </c>
    </row>
    <row r="111" spans="1:10" s="93" customFormat="1" ht="19.2" customHeight="1" thickBot="1">
      <c r="A111" s="315">
        <v>10.1</v>
      </c>
      <c r="B111" s="49" t="s">
        <v>106</v>
      </c>
      <c r="D111" s="99" t="s">
        <v>104</v>
      </c>
      <c r="F111" s="288"/>
      <c r="G111" s="289" t="s">
        <v>15</v>
      </c>
      <c r="H111" s="286"/>
      <c r="J111" s="284">
        <f>H111*F111</f>
        <v>0</v>
      </c>
    </row>
    <row r="112" spans="1:10" s="93" customFormat="1" ht="4.2" customHeight="1" thickBot="1">
      <c r="A112" s="201"/>
      <c r="B112" s="100"/>
      <c r="D112" s="98"/>
      <c r="F112"/>
      <c r="G112" s="261"/>
      <c r="H112"/>
      <c r="J112" s="227"/>
    </row>
    <row r="113" spans="1:10" s="93" customFormat="1" ht="18.75" customHeight="1">
      <c r="A113" s="314">
        <v>5.6</v>
      </c>
      <c r="B113" s="22" t="s">
        <v>213</v>
      </c>
      <c r="D113" s="94" t="s">
        <v>14</v>
      </c>
      <c r="F113" s="287">
        <f>19*4+13.2+6+7.5</f>
        <v>102.7</v>
      </c>
      <c r="G113" s="289" t="s">
        <v>15</v>
      </c>
      <c r="H113" s="285"/>
      <c r="J113" s="283">
        <f>H113*F113</f>
        <v>0</v>
      </c>
    </row>
    <row r="114" spans="1:10" s="93" customFormat="1" ht="18.75" customHeight="1" thickBot="1">
      <c r="A114" s="315">
        <v>10.199999999999999</v>
      </c>
      <c r="B114" s="49" t="s">
        <v>107</v>
      </c>
      <c r="D114" s="95" t="s">
        <v>88</v>
      </c>
      <c r="F114" s="288"/>
      <c r="G114" s="289" t="s">
        <v>15</v>
      </c>
      <c r="H114" s="286"/>
      <c r="J114" s="284">
        <f>H114*F114</f>
        <v>0</v>
      </c>
    </row>
    <row r="115" spans="1:10" s="93" customFormat="1" ht="4.95" customHeight="1" thickBot="1">
      <c r="A115" s="201"/>
      <c r="B115" s="100"/>
      <c r="D115" s="98"/>
      <c r="G115" s="261"/>
      <c r="H115"/>
      <c r="J115" s="227"/>
    </row>
    <row r="116" spans="1:10" s="93" customFormat="1" ht="30.6" customHeight="1">
      <c r="A116" s="314">
        <v>5.7</v>
      </c>
      <c r="B116" s="22" t="s">
        <v>214</v>
      </c>
      <c r="D116" s="94" t="s">
        <v>14</v>
      </c>
      <c r="F116" s="321">
        <f>24+18</f>
        <v>42</v>
      </c>
      <c r="G116" s="289" t="s">
        <v>15</v>
      </c>
      <c r="H116" s="285"/>
      <c r="J116" s="283">
        <f>H116*F116</f>
        <v>0</v>
      </c>
    </row>
    <row r="117" spans="1:10" s="93" customFormat="1" ht="20.399999999999999" customHeight="1" thickBot="1">
      <c r="A117" s="315">
        <v>10.199999999999999</v>
      </c>
      <c r="B117" s="49" t="s">
        <v>131</v>
      </c>
      <c r="D117" s="95" t="s">
        <v>88</v>
      </c>
      <c r="F117" s="322"/>
      <c r="G117" s="289" t="s">
        <v>15</v>
      </c>
      <c r="H117" s="286"/>
      <c r="J117" s="284">
        <f>H117*F117</f>
        <v>0</v>
      </c>
    </row>
    <row r="118" spans="1:10" s="93" customFormat="1" ht="4.2" customHeight="1" thickBot="1">
      <c r="A118" s="201"/>
      <c r="B118" s="100"/>
      <c r="D118" s="98"/>
      <c r="F118"/>
      <c r="G118" s="261"/>
      <c r="H118"/>
      <c r="J118" s="227"/>
    </row>
    <row r="119" spans="1:10" s="93" customFormat="1" ht="18.600000000000001" customHeight="1">
      <c r="A119" s="314">
        <v>5.8</v>
      </c>
      <c r="B119" s="22" t="s">
        <v>215</v>
      </c>
      <c r="D119" s="46" t="s">
        <v>86</v>
      </c>
      <c r="F119" s="287">
        <v>10</v>
      </c>
      <c r="G119" s="289" t="s">
        <v>15</v>
      </c>
      <c r="H119" s="285"/>
      <c r="J119" s="283">
        <f>H119*F119</f>
        <v>0</v>
      </c>
    </row>
    <row r="120" spans="1:10" s="93" customFormat="1" ht="18" thickBot="1">
      <c r="A120" s="315">
        <v>10.199999999999999</v>
      </c>
      <c r="B120" s="49" t="s">
        <v>108</v>
      </c>
      <c r="D120" s="47" t="s">
        <v>78</v>
      </c>
      <c r="F120" s="288"/>
      <c r="G120" s="289" t="s">
        <v>15</v>
      </c>
      <c r="H120" s="286"/>
      <c r="J120" s="284">
        <f>H120*F120</f>
        <v>0</v>
      </c>
    </row>
    <row r="121" spans="1:10" s="93" customFormat="1" ht="4.2" customHeight="1" thickBot="1">
      <c r="A121" s="201"/>
      <c r="B121" s="100"/>
      <c r="D121" s="98"/>
      <c r="F121"/>
      <c r="G121" s="261"/>
      <c r="H121"/>
      <c r="J121" s="227"/>
    </row>
    <row r="122" spans="1:10" s="93" customFormat="1" ht="16.8">
      <c r="A122" s="298">
        <v>5.9</v>
      </c>
      <c r="B122" s="22" t="s">
        <v>216</v>
      </c>
      <c r="D122" s="94" t="s">
        <v>14</v>
      </c>
      <c r="F122" s="287">
        <f>95+12+16</f>
        <v>123</v>
      </c>
      <c r="G122" s="289" t="s">
        <v>15</v>
      </c>
      <c r="H122" s="285"/>
      <c r="J122" s="283">
        <f>H122*F122</f>
        <v>0</v>
      </c>
    </row>
    <row r="123" spans="1:10" s="93" customFormat="1" ht="35.25" customHeight="1" thickBot="1">
      <c r="A123" s="299">
        <v>10.199999999999999</v>
      </c>
      <c r="B123" s="49" t="s">
        <v>466</v>
      </c>
      <c r="D123" s="95" t="s">
        <v>88</v>
      </c>
      <c r="F123" s="288"/>
      <c r="G123" s="289" t="s">
        <v>15</v>
      </c>
      <c r="H123" s="286"/>
      <c r="J123" s="284">
        <f>H123*F123</f>
        <v>0</v>
      </c>
    </row>
    <row r="124" spans="1:10" s="93" customFormat="1" ht="5.4" customHeight="1" thickBot="1">
      <c r="A124" s="279"/>
      <c r="B124" s="100"/>
      <c r="D124" s="98"/>
      <c r="F124"/>
      <c r="G124" s="261"/>
      <c r="H124"/>
      <c r="J124" s="227"/>
    </row>
    <row r="125" spans="1:10" s="93" customFormat="1" ht="17.25" customHeight="1">
      <c r="A125" s="312">
        <v>5.0999999999999996</v>
      </c>
      <c r="B125" s="22" t="s">
        <v>217</v>
      </c>
      <c r="D125" s="94" t="s">
        <v>14</v>
      </c>
      <c r="F125" s="287">
        <f>12*6</f>
        <v>72</v>
      </c>
      <c r="G125" s="289" t="s">
        <v>15</v>
      </c>
      <c r="H125" s="285"/>
      <c r="J125" s="283">
        <f>H125*F125</f>
        <v>0</v>
      </c>
    </row>
    <row r="126" spans="1:10" s="93" customFormat="1" ht="18" thickBot="1">
      <c r="A126" s="313">
        <v>10.199999999999999</v>
      </c>
      <c r="B126" s="49" t="s">
        <v>218</v>
      </c>
      <c r="D126" s="95" t="s">
        <v>88</v>
      </c>
      <c r="F126" s="288"/>
      <c r="G126" s="289" t="s">
        <v>15</v>
      </c>
      <c r="H126" s="286"/>
      <c r="J126" s="284">
        <f>H126*F126</f>
        <v>0</v>
      </c>
    </row>
    <row r="127" spans="1:10" s="93" customFormat="1" ht="4.2" customHeight="1" thickBot="1">
      <c r="A127" s="280"/>
      <c r="B127" s="100"/>
      <c r="D127" s="98"/>
      <c r="F127"/>
      <c r="G127" s="261"/>
      <c r="H127"/>
      <c r="J127" s="227"/>
    </row>
    <row r="128" spans="1:10" s="93" customFormat="1" ht="17.25" customHeight="1">
      <c r="A128" s="312">
        <v>5.1100000000000003</v>
      </c>
      <c r="B128" s="22" t="s">
        <v>219</v>
      </c>
      <c r="D128" s="94" t="s">
        <v>14</v>
      </c>
      <c r="F128" s="287">
        <f>1.85*13+1.2*8</f>
        <v>33.65</v>
      </c>
      <c r="G128" s="289" t="s">
        <v>15</v>
      </c>
      <c r="H128" s="285"/>
      <c r="J128" s="283">
        <f>H128*F128</f>
        <v>0</v>
      </c>
    </row>
    <row r="129" spans="1:10" s="93" customFormat="1" ht="21.6" customHeight="1" thickBot="1">
      <c r="A129" s="313">
        <v>10.199999999999999</v>
      </c>
      <c r="B129" s="49" t="s">
        <v>109</v>
      </c>
      <c r="D129" s="95" t="s">
        <v>88</v>
      </c>
      <c r="F129" s="288"/>
      <c r="G129" s="289" t="s">
        <v>15</v>
      </c>
      <c r="H129" s="286"/>
      <c r="J129" s="284">
        <f>H129*F129</f>
        <v>0</v>
      </c>
    </row>
    <row r="130" spans="1:10" ht="6.9" customHeight="1" thickBot="1">
      <c r="A130" s="52"/>
      <c r="B130" s="53"/>
      <c r="D130" s="1"/>
    </row>
    <row r="131" spans="1:10" ht="18" customHeight="1" thickBot="1">
      <c r="A131" s="7"/>
      <c r="B131" s="10"/>
      <c r="D131" s="1"/>
      <c r="F131" s="295" t="s">
        <v>4</v>
      </c>
      <c r="G131" s="296"/>
      <c r="H131" s="297"/>
      <c r="J131" s="228">
        <f>SUM(J98:J129)</f>
        <v>0</v>
      </c>
    </row>
    <row r="132" spans="1:10" ht="5.0999999999999996" customHeight="1" thickBot="1">
      <c r="A132" s="7"/>
      <c r="B132" s="10"/>
      <c r="D132" s="1"/>
      <c r="F132" s="29"/>
      <c r="G132" s="269"/>
      <c r="H132" s="29"/>
      <c r="J132" s="30"/>
    </row>
    <row r="133" spans="1:10" ht="18" customHeight="1" thickBot="1">
      <c r="A133" s="162">
        <v>6</v>
      </c>
      <c r="B133" s="358" t="s">
        <v>220</v>
      </c>
      <c r="C133" s="291"/>
      <c r="D133" s="291"/>
      <c r="E133" s="291"/>
      <c r="F133" s="291"/>
      <c r="G133" s="291"/>
      <c r="H133" s="291"/>
      <c r="I133" s="291"/>
      <c r="J133" s="292"/>
    </row>
    <row r="134" spans="1:10" ht="4.2" customHeight="1" thickBot="1">
      <c r="A134" s="7"/>
      <c r="B134" s="10"/>
      <c r="D134" s="1"/>
    </row>
    <row r="135" spans="1:10" ht="18.899999999999999" customHeight="1">
      <c r="A135" s="293">
        <v>6.1</v>
      </c>
      <c r="B135" s="22" t="s">
        <v>221</v>
      </c>
      <c r="D135" s="46" t="s">
        <v>84</v>
      </c>
      <c r="F135" s="287">
        <f>593*3.5-316</f>
        <v>1759.5</v>
      </c>
      <c r="G135" s="289" t="s">
        <v>15</v>
      </c>
      <c r="H135" s="285"/>
      <c r="J135" s="283">
        <f>H135*F135</f>
        <v>0</v>
      </c>
    </row>
    <row r="136" spans="1:10" ht="18.899999999999999" customHeight="1" thickBot="1">
      <c r="A136" s="294">
        <v>6.1</v>
      </c>
      <c r="B136" s="49" t="s">
        <v>222</v>
      </c>
      <c r="D136" s="47" t="s">
        <v>48</v>
      </c>
      <c r="F136" s="288"/>
      <c r="G136" s="289" t="s">
        <v>15</v>
      </c>
      <c r="H136" s="286"/>
      <c r="J136" s="284">
        <f>H136*F136</f>
        <v>0</v>
      </c>
    </row>
    <row r="137" spans="1:10" ht="4.2" customHeight="1" thickBot="1">
      <c r="A137" s="195"/>
      <c r="B137" s="10"/>
      <c r="D137" s="1"/>
      <c r="J137" s="227"/>
    </row>
    <row r="138" spans="1:10" ht="18.899999999999999" customHeight="1">
      <c r="A138" s="293">
        <v>6.2</v>
      </c>
      <c r="B138" s="22" t="s">
        <v>224</v>
      </c>
      <c r="D138" s="46" t="s">
        <v>14</v>
      </c>
      <c r="F138" s="287">
        <v>533</v>
      </c>
      <c r="G138" s="289" t="s">
        <v>15</v>
      </c>
      <c r="H138" s="285"/>
      <c r="J138" s="283">
        <f>H138*F138</f>
        <v>0</v>
      </c>
    </row>
    <row r="139" spans="1:10" ht="18.899999999999999" customHeight="1" thickBot="1">
      <c r="A139" s="294">
        <v>6.1</v>
      </c>
      <c r="B139" s="49" t="s">
        <v>223</v>
      </c>
      <c r="D139" s="95" t="s">
        <v>88</v>
      </c>
      <c r="F139" s="288"/>
      <c r="G139" s="289" t="s">
        <v>15</v>
      </c>
      <c r="H139" s="286"/>
      <c r="J139" s="284">
        <f>H139*F139</f>
        <v>0</v>
      </c>
    </row>
    <row r="140" spans="1:10" ht="4.2" customHeight="1" thickBot="1">
      <c r="A140" s="195"/>
      <c r="B140" s="10"/>
      <c r="D140" s="1"/>
      <c r="J140" s="227"/>
    </row>
    <row r="141" spans="1:10" ht="18.899999999999999" customHeight="1">
      <c r="A141" s="293">
        <v>6.3</v>
      </c>
      <c r="B141" s="180" t="s">
        <v>225</v>
      </c>
      <c r="C141" s="178"/>
      <c r="D141" s="181" t="s">
        <v>168</v>
      </c>
      <c r="E141" s="178"/>
      <c r="F141" s="309">
        <f>107*3.5-102+18+270*0.12</f>
        <v>322.89999999999998</v>
      </c>
      <c r="G141" s="289" t="s">
        <v>15</v>
      </c>
      <c r="H141" s="285"/>
      <c r="I141" s="205"/>
      <c r="J141" s="283">
        <f>H141*F141</f>
        <v>0</v>
      </c>
    </row>
    <row r="142" spans="1:10" ht="18.899999999999999" customHeight="1" thickBot="1">
      <c r="A142" s="294">
        <v>6.3</v>
      </c>
      <c r="B142" s="259" t="s">
        <v>169</v>
      </c>
      <c r="C142" s="178"/>
      <c r="D142" s="182" t="s">
        <v>167</v>
      </c>
      <c r="E142" s="178"/>
      <c r="F142" s="310"/>
      <c r="G142" s="289" t="s">
        <v>15</v>
      </c>
      <c r="H142" s="286"/>
      <c r="I142" s="205"/>
      <c r="J142" s="284">
        <f>H142*F142</f>
        <v>0</v>
      </c>
    </row>
    <row r="143" spans="1:10" ht="6" customHeight="1" thickBot="1">
      <c r="A143" s="8"/>
      <c r="B143" s="58"/>
      <c r="D143" s="59"/>
      <c r="F143" s="1"/>
      <c r="G143" s="265"/>
      <c r="H143" s="60"/>
      <c r="J143" s="60"/>
    </row>
    <row r="144" spans="1:10" ht="18" customHeight="1" thickBot="1">
      <c r="A144" s="88"/>
      <c r="B144" s="14"/>
      <c r="D144" s="1"/>
      <c r="F144" s="295" t="s">
        <v>3</v>
      </c>
      <c r="G144" s="296"/>
      <c r="H144" s="297"/>
      <c r="J144" s="228">
        <f>SUM(J135:J142)</f>
        <v>0</v>
      </c>
    </row>
    <row r="145" spans="1:10" ht="6.9" customHeight="1" thickBot="1">
      <c r="A145" s="7"/>
      <c r="B145" s="10"/>
      <c r="D145" s="1"/>
    </row>
    <row r="146" spans="1:10" ht="18" customHeight="1" thickBot="1">
      <c r="A146" s="169">
        <v>7</v>
      </c>
      <c r="B146" s="168" t="s">
        <v>36</v>
      </c>
      <c r="C146" s="170"/>
      <c r="D146" s="171"/>
      <c r="E146" s="170"/>
      <c r="F146" s="170"/>
      <c r="G146" s="270"/>
      <c r="H146" s="170"/>
      <c r="I146" s="170"/>
      <c r="J146" s="172"/>
    </row>
    <row r="147" spans="1:10" ht="1.95" customHeight="1" thickBot="1">
      <c r="A147" s="7"/>
      <c r="B147" s="177"/>
      <c r="C147" s="178"/>
      <c r="D147" s="179"/>
      <c r="E147" s="178"/>
      <c r="F147" s="178"/>
      <c r="H147" s="178"/>
      <c r="I147" s="178"/>
      <c r="J147" s="178"/>
    </row>
    <row r="148" spans="1:10" ht="18" customHeight="1">
      <c r="A148" s="293">
        <v>7.1</v>
      </c>
      <c r="B148" s="180" t="s">
        <v>227</v>
      </c>
      <c r="C148" s="178"/>
      <c r="D148" s="202" t="s">
        <v>84</v>
      </c>
      <c r="E148" s="203"/>
      <c r="F148" s="309">
        <f>107*3.5-102+18</f>
        <v>290.5</v>
      </c>
      <c r="G148" s="311" t="s">
        <v>15</v>
      </c>
      <c r="H148" s="285"/>
      <c r="I148" s="203"/>
      <c r="J148" s="283">
        <f>H148*F148</f>
        <v>0</v>
      </c>
    </row>
    <row r="149" spans="1:10" ht="18" customHeight="1" thickBot="1">
      <c r="A149" s="294">
        <v>7.3</v>
      </c>
      <c r="B149" s="49" t="s">
        <v>226</v>
      </c>
      <c r="C149" s="178"/>
      <c r="D149" s="204" t="s">
        <v>48</v>
      </c>
      <c r="E149" s="203"/>
      <c r="F149" s="310"/>
      <c r="G149" s="311" t="s">
        <v>15</v>
      </c>
      <c r="H149" s="286"/>
      <c r="I149" s="203"/>
      <c r="J149" s="284">
        <f>H149*F149</f>
        <v>0</v>
      </c>
    </row>
    <row r="150" spans="1:10" ht="4.2" customHeight="1" thickBot="1">
      <c r="A150" s="195"/>
      <c r="B150" s="10"/>
      <c r="D150" s="1"/>
      <c r="H150" s="60"/>
      <c r="J150" s="230"/>
    </row>
    <row r="151" spans="1:10" ht="18.899999999999999" customHeight="1">
      <c r="A151" s="293">
        <v>7.2</v>
      </c>
      <c r="B151" s="22" t="s">
        <v>228</v>
      </c>
      <c r="D151" s="46" t="s">
        <v>84</v>
      </c>
      <c r="F151" s="287">
        <f>116*1.2</f>
        <v>139.19999999999999</v>
      </c>
      <c r="G151" s="289" t="s">
        <v>15</v>
      </c>
      <c r="H151" s="285"/>
      <c r="J151" s="283">
        <f>H151*F151</f>
        <v>0</v>
      </c>
    </row>
    <row r="152" spans="1:10" ht="22.2" customHeight="1" thickBot="1">
      <c r="A152" s="294">
        <v>7.1</v>
      </c>
      <c r="B152" s="49" t="s">
        <v>118</v>
      </c>
      <c r="D152" s="47" t="s">
        <v>48</v>
      </c>
      <c r="F152" s="288"/>
      <c r="G152" s="289" t="s">
        <v>15</v>
      </c>
      <c r="H152" s="286"/>
      <c r="J152" s="284">
        <f>H152*F152</f>
        <v>0</v>
      </c>
    </row>
    <row r="153" spans="1:10" ht="4.2" customHeight="1" thickBot="1">
      <c r="A153" s="195"/>
      <c r="B153" s="14"/>
      <c r="D153" s="1"/>
      <c r="H153" s="60"/>
      <c r="J153" s="230"/>
    </row>
    <row r="154" spans="1:10" ht="18.899999999999999" customHeight="1">
      <c r="A154" s="293">
        <v>7.3</v>
      </c>
      <c r="B154" s="123" t="s">
        <v>229</v>
      </c>
      <c r="D154" s="46" t="s">
        <v>84</v>
      </c>
      <c r="F154" s="287">
        <v>615</v>
      </c>
      <c r="G154" s="289" t="s">
        <v>15</v>
      </c>
      <c r="H154" s="285"/>
      <c r="J154" s="283">
        <f>H154*F154</f>
        <v>0</v>
      </c>
    </row>
    <row r="155" spans="1:10" ht="22.5" customHeight="1" thickBot="1">
      <c r="A155" s="294">
        <v>7.3</v>
      </c>
      <c r="B155" s="49" t="s">
        <v>467</v>
      </c>
      <c r="D155" s="47" t="s">
        <v>48</v>
      </c>
      <c r="F155" s="288"/>
      <c r="G155" s="289" t="s">
        <v>15</v>
      </c>
      <c r="H155" s="286"/>
      <c r="J155" s="284">
        <f>H155*F155</f>
        <v>0</v>
      </c>
    </row>
    <row r="156" spans="1:10" ht="4.2" customHeight="1" thickBot="1">
      <c r="A156" s="195"/>
      <c r="B156" s="14"/>
      <c r="D156" s="1"/>
      <c r="H156" s="60"/>
      <c r="J156" s="230"/>
    </row>
    <row r="157" spans="1:10" ht="18.899999999999999" customHeight="1">
      <c r="A157" s="293">
        <v>7.4</v>
      </c>
      <c r="B157" s="108" t="s">
        <v>230</v>
      </c>
      <c r="D157" s="46" t="s">
        <v>84</v>
      </c>
      <c r="F157" s="287">
        <v>450</v>
      </c>
      <c r="G157" s="289" t="s">
        <v>15</v>
      </c>
      <c r="H157" s="285"/>
      <c r="J157" s="283">
        <f>H157*F157</f>
        <v>0</v>
      </c>
    </row>
    <row r="158" spans="1:10" ht="22.5" customHeight="1" thickBot="1">
      <c r="A158" s="294">
        <v>7.3</v>
      </c>
      <c r="B158" s="49" t="s">
        <v>231</v>
      </c>
      <c r="D158" s="47" t="s">
        <v>48</v>
      </c>
      <c r="F158" s="288"/>
      <c r="G158" s="289" t="s">
        <v>15</v>
      </c>
      <c r="H158" s="286"/>
      <c r="J158" s="284">
        <f>H158*F158</f>
        <v>0</v>
      </c>
    </row>
    <row r="159" spans="1:10" ht="4.2" customHeight="1" thickBot="1">
      <c r="A159" s="195"/>
      <c r="B159" s="14"/>
      <c r="D159" s="1"/>
      <c r="H159" s="60"/>
      <c r="J159" s="230"/>
    </row>
    <row r="160" spans="1:10" ht="18.899999999999999" customHeight="1">
      <c r="A160" s="293">
        <v>7.5</v>
      </c>
      <c r="B160" s="108" t="s">
        <v>233</v>
      </c>
      <c r="D160" s="46" t="s">
        <v>84</v>
      </c>
      <c r="F160" s="287">
        <f>107*0.35</f>
        <v>37.449999999999996</v>
      </c>
      <c r="G160" s="289" t="s">
        <v>15</v>
      </c>
      <c r="H160" s="285"/>
      <c r="J160" s="283">
        <f>H160*F160</f>
        <v>0</v>
      </c>
    </row>
    <row r="161" spans="1:10" ht="22.5" customHeight="1" thickBot="1">
      <c r="A161" s="294">
        <v>7.3</v>
      </c>
      <c r="B161" s="49" t="s">
        <v>232</v>
      </c>
      <c r="D161" s="47" t="s">
        <v>48</v>
      </c>
      <c r="F161" s="288"/>
      <c r="G161" s="289" t="s">
        <v>15</v>
      </c>
      <c r="H161" s="286"/>
      <c r="J161" s="284">
        <f>H161*F161</f>
        <v>0</v>
      </c>
    </row>
    <row r="162" spans="1:10" ht="4.2" customHeight="1" thickBot="1">
      <c r="A162" s="195"/>
      <c r="B162" s="20"/>
      <c r="D162" s="1"/>
      <c r="H162" s="60"/>
      <c r="J162" s="230"/>
    </row>
    <row r="163" spans="1:10" ht="18.899999999999999" customHeight="1">
      <c r="A163" s="293">
        <v>7.6</v>
      </c>
      <c r="B163" s="22" t="s">
        <v>110</v>
      </c>
      <c r="D163" s="46" t="s">
        <v>84</v>
      </c>
      <c r="F163" s="287">
        <v>615</v>
      </c>
      <c r="G163" s="289" t="s">
        <v>15</v>
      </c>
      <c r="H163" s="285"/>
      <c r="J163" s="283">
        <f>H163*F163</f>
        <v>0</v>
      </c>
    </row>
    <row r="164" spans="1:10" ht="18.899999999999999" customHeight="1" thickBot="1">
      <c r="A164" s="294">
        <v>7.4</v>
      </c>
      <c r="B164" s="49" t="s">
        <v>468</v>
      </c>
      <c r="D164" s="47" t="s">
        <v>48</v>
      </c>
      <c r="F164" s="288"/>
      <c r="G164" s="289" t="s">
        <v>15</v>
      </c>
      <c r="H164" s="286"/>
      <c r="J164" s="284">
        <f>H164*F164</f>
        <v>0</v>
      </c>
    </row>
    <row r="165" spans="1:10" ht="4.2" customHeight="1" thickBot="1">
      <c r="A165" s="195"/>
      <c r="B165" s="20"/>
      <c r="D165" s="1"/>
      <c r="H165" s="60"/>
      <c r="J165" s="230"/>
    </row>
    <row r="166" spans="1:10" ht="18.899999999999999" customHeight="1">
      <c r="A166" s="293">
        <v>7.7</v>
      </c>
      <c r="B166" s="22" t="s">
        <v>234</v>
      </c>
      <c r="D166" s="46" t="s">
        <v>85</v>
      </c>
      <c r="F166" s="287">
        <v>65.599999999999994</v>
      </c>
      <c r="G166" s="289" t="s">
        <v>15</v>
      </c>
      <c r="H166" s="285"/>
      <c r="J166" s="283">
        <f>H166*F166</f>
        <v>0</v>
      </c>
    </row>
    <row r="167" spans="1:10" ht="18.899999999999999" customHeight="1" thickBot="1">
      <c r="A167" s="294">
        <v>7.4</v>
      </c>
      <c r="B167" s="49" t="s">
        <v>125</v>
      </c>
      <c r="D167" s="47" t="s">
        <v>40</v>
      </c>
      <c r="F167" s="288"/>
      <c r="G167" s="289" t="s">
        <v>15</v>
      </c>
      <c r="H167" s="286"/>
      <c r="J167" s="284">
        <f>H167*F167</f>
        <v>0</v>
      </c>
    </row>
    <row r="168" spans="1:10" ht="6.9" customHeight="1" thickBot="1">
      <c r="A168" s="7"/>
      <c r="B168" s="10"/>
      <c r="D168" s="1"/>
    </row>
    <row r="169" spans="1:10" ht="18" customHeight="1" thickBot="1">
      <c r="A169" s="7"/>
      <c r="B169" s="10"/>
      <c r="D169" s="1"/>
      <c r="F169" s="295" t="s">
        <v>2</v>
      </c>
      <c r="G169" s="296"/>
      <c r="H169" s="297"/>
      <c r="J169" s="228">
        <f>SUM(J148:J167)</f>
        <v>0</v>
      </c>
    </row>
    <row r="170" spans="1:10" ht="9.9" customHeight="1" thickBot="1">
      <c r="A170" s="7"/>
      <c r="B170" s="10"/>
      <c r="D170" s="1"/>
      <c r="F170" s="2"/>
      <c r="G170" s="265"/>
      <c r="H170" s="1"/>
    </row>
    <row r="171" spans="1:10" ht="18.899999999999999" customHeight="1" thickBot="1">
      <c r="A171" s="169">
        <v>8</v>
      </c>
      <c r="B171" s="331" t="s">
        <v>235</v>
      </c>
      <c r="C171" s="331"/>
      <c r="D171" s="331"/>
      <c r="E171" s="331"/>
      <c r="F171" s="331"/>
      <c r="G171" s="331"/>
      <c r="H171" s="331"/>
      <c r="I171" s="331"/>
      <c r="J171" s="332"/>
    </row>
    <row r="172" spans="1:10" ht="3.6" customHeight="1" thickBot="1">
      <c r="A172" s="7"/>
      <c r="B172" s="10"/>
      <c r="D172" s="1"/>
    </row>
    <row r="173" spans="1:10" ht="16.5" customHeight="1">
      <c r="A173" s="293">
        <v>8.1</v>
      </c>
      <c r="B173" s="22" t="s">
        <v>438</v>
      </c>
      <c r="D173" s="46" t="s">
        <v>84</v>
      </c>
      <c r="F173" s="307">
        <v>318.5</v>
      </c>
      <c r="G173" s="289" t="s">
        <v>15</v>
      </c>
      <c r="H173" s="285"/>
      <c r="J173" s="283">
        <f>H173*F173</f>
        <v>0</v>
      </c>
    </row>
    <row r="174" spans="1:10" ht="18.899999999999999" customHeight="1" thickBot="1">
      <c r="A174" s="294">
        <v>8.1999999999999993</v>
      </c>
      <c r="B174" s="49" t="s">
        <v>439</v>
      </c>
      <c r="D174" s="47" t="s">
        <v>48</v>
      </c>
      <c r="F174" s="308"/>
      <c r="G174" s="289" t="s">
        <v>15</v>
      </c>
      <c r="H174" s="286"/>
      <c r="J174" s="284">
        <f>H174*F174</f>
        <v>0</v>
      </c>
    </row>
    <row r="175" spans="1:10" ht="5.25" customHeight="1" thickBot="1">
      <c r="A175" s="195"/>
      <c r="B175" s="10"/>
      <c r="D175" s="1"/>
      <c r="J175" s="227"/>
    </row>
    <row r="176" spans="1:10" ht="18" customHeight="1">
      <c r="A176" s="293">
        <v>8.1999999999999993</v>
      </c>
      <c r="B176" s="22" t="s">
        <v>236</v>
      </c>
      <c r="D176" s="46" t="s">
        <v>84</v>
      </c>
      <c r="F176" s="307">
        <v>125</v>
      </c>
      <c r="G176" s="289" t="s">
        <v>15</v>
      </c>
      <c r="H176" s="285"/>
      <c r="J176" s="283">
        <f>H176*F176</f>
        <v>0</v>
      </c>
    </row>
    <row r="177" spans="1:10" ht="18" thickBot="1">
      <c r="A177" s="294">
        <v>8.3000000000000007</v>
      </c>
      <c r="B177" s="49" t="s">
        <v>166</v>
      </c>
      <c r="D177" s="47" t="s">
        <v>48</v>
      </c>
      <c r="F177" s="308"/>
      <c r="G177" s="289" t="s">
        <v>15</v>
      </c>
      <c r="H177" s="286"/>
      <c r="J177" s="284">
        <f>H177*F177</f>
        <v>0</v>
      </c>
    </row>
    <row r="178" spans="1:10" ht="5.25" customHeight="1" thickBot="1">
      <c r="A178" s="195"/>
      <c r="B178" s="10"/>
      <c r="D178" s="1"/>
      <c r="J178" s="227"/>
    </row>
    <row r="179" spans="1:10" ht="18" customHeight="1">
      <c r="A179" s="293">
        <v>8.3000000000000007</v>
      </c>
      <c r="B179" s="22" t="s">
        <v>238</v>
      </c>
      <c r="D179" s="46" t="s">
        <v>84</v>
      </c>
      <c r="F179" s="307">
        <v>490</v>
      </c>
      <c r="G179" s="289" t="s">
        <v>15</v>
      </c>
      <c r="H179" s="285"/>
      <c r="J179" s="283">
        <f>H179*F179</f>
        <v>0</v>
      </c>
    </row>
    <row r="180" spans="1:10" ht="19.8" customHeight="1" thickBot="1">
      <c r="A180" s="294">
        <v>8.3000000000000007</v>
      </c>
      <c r="B180" s="49" t="s">
        <v>237</v>
      </c>
      <c r="D180" s="47" t="s">
        <v>48</v>
      </c>
      <c r="F180" s="308"/>
      <c r="G180" s="289" t="s">
        <v>15</v>
      </c>
      <c r="H180" s="286"/>
      <c r="J180" s="284">
        <f>H180*F180</f>
        <v>0</v>
      </c>
    </row>
    <row r="181" spans="1:10" ht="4.2" customHeight="1" thickBot="1">
      <c r="A181" s="195"/>
      <c r="B181" s="10"/>
      <c r="D181" s="1"/>
      <c r="J181" s="227"/>
    </row>
    <row r="182" spans="1:10" ht="16.5" customHeight="1">
      <c r="A182" s="293">
        <v>8.4</v>
      </c>
      <c r="B182" s="22" t="s">
        <v>61</v>
      </c>
      <c r="D182" s="46" t="s">
        <v>60</v>
      </c>
      <c r="F182" s="307">
        <f>593*3.4+615-F176-315+52</f>
        <v>2243.1999999999998</v>
      </c>
      <c r="G182" s="289" t="s">
        <v>15</v>
      </c>
      <c r="H182" s="285"/>
      <c r="J182" s="283">
        <f>H182*F182</f>
        <v>0</v>
      </c>
    </row>
    <row r="183" spans="1:10" ht="17.25" customHeight="1" thickBot="1">
      <c r="A183" s="294">
        <v>8.6</v>
      </c>
      <c r="B183" s="49" t="s">
        <v>473</v>
      </c>
      <c r="D183" s="47" t="s">
        <v>48</v>
      </c>
      <c r="F183" s="308"/>
      <c r="G183" s="289" t="s">
        <v>15</v>
      </c>
      <c r="H183" s="286"/>
      <c r="J183" s="284">
        <f>H183*F183</f>
        <v>0</v>
      </c>
    </row>
    <row r="184" spans="1:10" ht="4.2" customHeight="1" thickBot="1">
      <c r="A184" s="206"/>
      <c r="B184" s="65"/>
      <c r="D184" s="64"/>
      <c r="F184" s="63"/>
      <c r="G184" s="271"/>
      <c r="J184" s="227"/>
    </row>
    <row r="185" spans="1:10" ht="15.6" customHeight="1">
      <c r="A185" s="293">
        <v>8.5</v>
      </c>
      <c r="B185" s="22" t="s">
        <v>114</v>
      </c>
      <c r="D185" s="46" t="s">
        <v>84</v>
      </c>
      <c r="F185" s="307">
        <f>F179</f>
        <v>490</v>
      </c>
      <c r="G185" s="289" t="s">
        <v>15</v>
      </c>
      <c r="H185" s="285"/>
      <c r="J185" s="283">
        <f>H185*F185</f>
        <v>0</v>
      </c>
    </row>
    <row r="186" spans="1:10" ht="20.100000000000001" customHeight="1" thickBot="1">
      <c r="A186" s="294">
        <v>8.6</v>
      </c>
      <c r="B186" s="49" t="s">
        <v>128</v>
      </c>
      <c r="D186" s="47" t="s">
        <v>48</v>
      </c>
      <c r="F186" s="308"/>
      <c r="G186" s="289" t="s">
        <v>15</v>
      </c>
      <c r="H186" s="286"/>
      <c r="J186" s="284">
        <f>H186*F186</f>
        <v>0</v>
      </c>
    </row>
    <row r="187" spans="1:10" ht="4.2" customHeight="1" thickBot="1">
      <c r="A187" s="207"/>
      <c r="B187" s="62"/>
      <c r="D187" s="61"/>
      <c r="E187" s="2"/>
      <c r="F187" s="61"/>
      <c r="G187" s="264"/>
      <c r="I187" s="2"/>
      <c r="J187" s="227"/>
    </row>
    <row r="188" spans="1:10" ht="18.75" customHeight="1">
      <c r="A188" s="293">
        <v>8.6</v>
      </c>
      <c r="B188" s="22" t="s">
        <v>115</v>
      </c>
      <c r="D188" s="46" t="s">
        <v>84</v>
      </c>
      <c r="F188" s="307">
        <f>F182-F185-F197</f>
        <v>1396.1999999999998</v>
      </c>
      <c r="G188" s="289" t="s">
        <v>15</v>
      </c>
      <c r="H188" s="285"/>
      <c r="J188" s="283">
        <f>H188*F188</f>
        <v>0</v>
      </c>
    </row>
    <row r="189" spans="1:10" ht="18.899999999999999" customHeight="1" thickBot="1">
      <c r="A189" s="294">
        <v>8.6999999999999993</v>
      </c>
      <c r="B189" s="49" t="s">
        <v>129</v>
      </c>
      <c r="D189" s="47" t="s">
        <v>48</v>
      </c>
      <c r="F189" s="308"/>
      <c r="G189" s="289" t="s">
        <v>15</v>
      </c>
      <c r="H189" s="286"/>
      <c r="J189" s="284">
        <f>H189*F189</f>
        <v>0</v>
      </c>
    </row>
    <row r="190" spans="1:10" ht="4.2" customHeight="1" thickBot="1">
      <c r="A190" s="195"/>
      <c r="B190" s="20"/>
      <c r="D190" s="1"/>
      <c r="F190" s="93"/>
    </row>
    <row r="191" spans="1:10" ht="17.25" customHeight="1">
      <c r="A191" s="293">
        <v>8.6999999999999993</v>
      </c>
      <c r="B191" s="108" t="s">
        <v>239</v>
      </c>
      <c r="C191" s="93"/>
      <c r="D191" s="46" t="s">
        <v>60</v>
      </c>
      <c r="E191" s="93"/>
      <c r="F191" s="354">
        <f>93*0.9+114*1</f>
        <v>197.7</v>
      </c>
      <c r="G191" s="289" t="s">
        <v>15</v>
      </c>
      <c r="H191" s="285"/>
      <c r="I191" s="93"/>
      <c r="J191" s="283">
        <f>H191*F191</f>
        <v>0</v>
      </c>
    </row>
    <row r="192" spans="1:10" ht="19.95" customHeight="1" thickBot="1">
      <c r="A192" s="294"/>
      <c r="B192" s="49" t="s">
        <v>171</v>
      </c>
      <c r="C192" s="93"/>
      <c r="D192" s="47" t="s">
        <v>48</v>
      </c>
      <c r="E192" s="93"/>
      <c r="F192" s="355"/>
      <c r="G192" s="289" t="s">
        <v>15</v>
      </c>
      <c r="H192" s="286"/>
      <c r="I192" s="93"/>
      <c r="J192" s="284">
        <f>H192*F192</f>
        <v>0</v>
      </c>
    </row>
    <row r="193" spans="1:10" ht="4.5" customHeight="1" thickBot="1">
      <c r="A193" s="195"/>
      <c r="B193" s="14"/>
      <c r="D193" s="1"/>
      <c r="J193" s="227"/>
    </row>
    <row r="194" spans="1:10" ht="15.75" customHeight="1">
      <c r="A194" s="293">
        <v>8.8000000000000007</v>
      </c>
      <c r="B194" s="108" t="s">
        <v>240</v>
      </c>
      <c r="D194" s="46" t="s">
        <v>60</v>
      </c>
      <c r="F194" s="307">
        <f>322.9+F191</f>
        <v>520.59999999999991</v>
      </c>
      <c r="G194" s="289" t="s">
        <v>15</v>
      </c>
      <c r="H194" s="285"/>
      <c r="J194" s="283">
        <f>H194*F194</f>
        <v>0</v>
      </c>
    </row>
    <row r="195" spans="1:10" ht="18.899999999999999" customHeight="1" thickBot="1">
      <c r="A195" s="294">
        <v>8.8000000000000007</v>
      </c>
      <c r="B195" s="49" t="s">
        <v>170</v>
      </c>
      <c r="D195" s="47" t="s">
        <v>48</v>
      </c>
      <c r="F195" s="308"/>
      <c r="G195" s="289" t="s">
        <v>15</v>
      </c>
      <c r="H195" s="286"/>
      <c r="J195" s="284">
        <f>H195*F195</f>
        <v>0</v>
      </c>
    </row>
    <row r="196" spans="1:10" ht="4.2" customHeight="1" thickBot="1">
      <c r="A196" s="195"/>
      <c r="B196" s="14"/>
      <c r="D196" s="1"/>
      <c r="J196" s="227"/>
    </row>
    <row r="197" spans="1:10" ht="15.75" customHeight="1">
      <c r="A197" s="293">
        <v>8.9</v>
      </c>
      <c r="B197" s="22" t="s">
        <v>241</v>
      </c>
      <c r="D197" s="46" t="s">
        <v>60</v>
      </c>
      <c r="F197" s="307">
        <f>210*1.7</f>
        <v>357</v>
      </c>
      <c r="G197" s="289" t="s">
        <v>15</v>
      </c>
      <c r="H197" s="285"/>
      <c r="J197" s="283">
        <f>H197*F197</f>
        <v>0</v>
      </c>
    </row>
    <row r="198" spans="1:10" ht="18.899999999999999" customHeight="1" thickBot="1">
      <c r="A198" s="294">
        <v>8.8000000000000007</v>
      </c>
      <c r="B198" s="49" t="s">
        <v>469</v>
      </c>
      <c r="D198" s="47" t="s">
        <v>48</v>
      </c>
      <c r="F198" s="308"/>
      <c r="G198" s="289" t="s">
        <v>15</v>
      </c>
      <c r="H198" s="286"/>
      <c r="J198" s="284">
        <f>H198*F198</f>
        <v>0</v>
      </c>
    </row>
    <row r="199" spans="1:10" ht="4.2" customHeight="1" thickBot="1">
      <c r="A199" s="195"/>
      <c r="B199" s="20"/>
      <c r="D199" s="1"/>
      <c r="J199" s="227"/>
    </row>
    <row r="200" spans="1:10" ht="16.8">
      <c r="A200" s="305">
        <v>8.1</v>
      </c>
      <c r="B200" s="22" t="s">
        <v>243</v>
      </c>
      <c r="D200" s="46" t="s">
        <v>60</v>
      </c>
      <c r="F200" s="307">
        <v>296.7</v>
      </c>
      <c r="G200" s="289" t="s">
        <v>15</v>
      </c>
      <c r="H200" s="285"/>
      <c r="J200" s="283">
        <f>H200*F200</f>
        <v>0</v>
      </c>
    </row>
    <row r="201" spans="1:10" ht="22.95" customHeight="1" thickBot="1">
      <c r="A201" s="306"/>
      <c r="B201" s="260" t="s">
        <v>242</v>
      </c>
      <c r="D201" s="47" t="s">
        <v>48</v>
      </c>
      <c r="F201" s="308"/>
      <c r="G201" s="289" t="s">
        <v>15</v>
      </c>
      <c r="H201" s="286"/>
      <c r="J201" s="284">
        <f>H201*F201</f>
        <v>0</v>
      </c>
    </row>
    <row r="202" spans="1:10" s="93" customFormat="1" ht="4.2" customHeight="1" thickBot="1">
      <c r="A202" s="195"/>
      <c r="B202" s="96"/>
      <c r="D202" s="98"/>
      <c r="G202" s="261"/>
      <c r="H202"/>
      <c r="J202" s="227"/>
    </row>
    <row r="203" spans="1:10" s="93" customFormat="1" ht="18.899999999999999" customHeight="1">
      <c r="A203" s="305">
        <v>8.11</v>
      </c>
      <c r="B203" s="22" t="s">
        <v>244</v>
      </c>
      <c r="D203" s="46" t="s">
        <v>60</v>
      </c>
      <c r="F203" s="307">
        <v>69</v>
      </c>
      <c r="G203" s="289" t="s">
        <v>15</v>
      </c>
      <c r="H203" s="285"/>
      <c r="J203" s="283">
        <f>H203*F203</f>
        <v>0</v>
      </c>
    </row>
    <row r="204" spans="1:10" s="93" customFormat="1" ht="18.899999999999999" customHeight="1" thickBot="1">
      <c r="A204" s="306">
        <v>8.1</v>
      </c>
      <c r="B204" s="49" t="s">
        <v>245</v>
      </c>
      <c r="D204" s="47" t="s">
        <v>48</v>
      </c>
      <c r="F204" s="308"/>
      <c r="G204" s="289" t="s">
        <v>15</v>
      </c>
      <c r="H204" s="286"/>
      <c r="J204" s="284">
        <f>H204*F204</f>
        <v>0</v>
      </c>
    </row>
    <row r="205" spans="1:10" ht="6.9" customHeight="1" thickBot="1">
      <c r="A205" s="54"/>
      <c r="B205" s="55"/>
      <c r="D205" s="1"/>
    </row>
    <row r="206" spans="1:10" ht="18" customHeight="1" thickBot="1">
      <c r="A206" s="7"/>
      <c r="B206" s="10"/>
      <c r="D206" s="1"/>
      <c r="F206" s="295" t="s">
        <v>1</v>
      </c>
      <c r="G206" s="296"/>
      <c r="H206" s="297"/>
      <c r="J206" s="228">
        <f>SUM(J173:J204)</f>
        <v>0</v>
      </c>
    </row>
    <row r="207" spans="1:10" ht="9.9" customHeight="1" thickBot="1">
      <c r="A207" s="7"/>
      <c r="B207" s="10"/>
      <c r="D207" s="1"/>
    </row>
    <row r="208" spans="1:10" ht="18.899999999999999" customHeight="1" thickBot="1">
      <c r="A208" s="169">
        <v>9</v>
      </c>
      <c r="B208" s="291" t="s">
        <v>94</v>
      </c>
      <c r="C208" s="291"/>
      <c r="D208" s="291"/>
      <c r="E208" s="291"/>
      <c r="F208" s="291"/>
      <c r="G208" s="291"/>
      <c r="H208" s="291"/>
      <c r="I208" s="291"/>
      <c r="J208" s="292"/>
    </row>
    <row r="209" spans="1:10" ht="6" customHeight="1" thickBot="1">
      <c r="A209" s="7"/>
      <c r="B209" s="10"/>
      <c r="D209" s="1"/>
    </row>
    <row r="210" spans="1:10" ht="20.399999999999999" customHeight="1">
      <c r="A210" s="293">
        <v>9.1</v>
      </c>
      <c r="B210" s="22" t="s">
        <v>246</v>
      </c>
      <c r="D210" s="46" t="s">
        <v>49</v>
      </c>
      <c r="F210" s="287">
        <v>1</v>
      </c>
      <c r="G210" s="289" t="s">
        <v>15</v>
      </c>
      <c r="H210" s="285"/>
      <c r="J210" s="283">
        <f>H210*F210</f>
        <v>0</v>
      </c>
    </row>
    <row r="211" spans="1:10" ht="18" thickBot="1">
      <c r="A211" s="294">
        <v>9.1</v>
      </c>
      <c r="B211" s="49" t="s">
        <v>247</v>
      </c>
      <c r="D211" s="57" t="s">
        <v>65</v>
      </c>
      <c r="F211" s="288"/>
      <c r="G211" s="289" t="s">
        <v>15</v>
      </c>
      <c r="H211" s="286"/>
      <c r="J211" s="284">
        <f>H211*F211</f>
        <v>0</v>
      </c>
    </row>
    <row r="212" spans="1:10" ht="4.2" customHeight="1" thickBot="1">
      <c r="A212" s="195"/>
      <c r="B212" s="14"/>
      <c r="D212" s="1"/>
      <c r="J212" s="227"/>
    </row>
    <row r="213" spans="1:10" ht="33" customHeight="1">
      <c r="A213" s="293">
        <v>9.1999999999999993</v>
      </c>
      <c r="B213" s="22" t="s">
        <v>248</v>
      </c>
      <c r="D213" s="46" t="s">
        <v>49</v>
      </c>
      <c r="F213" s="287">
        <v>2</v>
      </c>
      <c r="G213" s="289" t="s">
        <v>15</v>
      </c>
      <c r="H213" s="285"/>
      <c r="J213" s="283">
        <f>H213*F213</f>
        <v>0</v>
      </c>
    </row>
    <row r="214" spans="1:10" ht="39" customHeight="1" thickBot="1">
      <c r="A214" s="294">
        <v>9.1</v>
      </c>
      <c r="B214" s="49" t="s">
        <v>162</v>
      </c>
      <c r="D214" s="57" t="s">
        <v>65</v>
      </c>
      <c r="F214" s="288"/>
      <c r="G214" s="289" t="s">
        <v>15</v>
      </c>
      <c r="H214" s="286"/>
      <c r="J214" s="284">
        <f>H214*F214</f>
        <v>0</v>
      </c>
    </row>
    <row r="215" spans="1:10" ht="4.2" customHeight="1" thickBot="1">
      <c r="A215" s="195"/>
      <c r="B215" s="14"/>
      <c r="D215" s="1"/>
      <c r="J215" s="227"/>
    </row>
    <row r="216" spans="1:10" ht="34.200000000000003" customHeight="1">
      <c r="A216" s="293">
        <v>9.3000000000000007</v>
      </c>
      <c r="B216" s="22" t="s">
        <v>249</v>
      </c>
      <c r="D216" s="46" t="s">
        <v>49</v>
      </c>
      <c r="F216" s="287">
        <v>4</v>
      </c>
      <c r="G216" s="289" t="s">
        <v>15</v>
      </c>
      <c r="H216" s="285"/>
      <c r="J216" s="283">
        <f>H216*F216</f>
        <v>0</v>
      </c>
    </row>
    <row r="217" spans="1:10" ht="39" customHeight="1" thickBot="1">
      <c r="A217" s="294">
        <v>9.1</v>
      </c>
      <c r="B217" s="49" t="s">
        <v>163</v>
      </c>
      <c r="D217" s="57" t="s">
        <v>65</v>
      </c>
      <c r="F217" s="288"/>
      <c r="G217" s="289" t="s">
        <v>15</v>
      </c>
      <c r="H217" s="286"/>
      <c r="J217" s="284">
        <f>H217*F217</f>
        <v>0</v>
      </c>
    </row>
    <row r="218" spans="1:10" ht="4.2" customHeight="1" thickBot="1">
      <c r="A218" s="195"/>
      <c r="B218" s="14"/>
      <c r="D218" s="1"/>
      <c r="J218" s="227"/>
    </row>
    <row r="219" spans="1:10" ht="34.200000000000003" customHeight="1">
      <c r="A219" s="293">
        <v>9.4</v>
      </c>
      <c r="B219" s="22" t="s">
        <v>460</v>
      </c>
      <c r="D219" s="46" t="s">
        <v>49</v>
      </c>
      <c r="F219" s="287">
        <v>2</v>
      </c>
      <c r="G219" s="289" t="s">
        <v>15</v>
      </c>
      <c r="H219" s="285"/>
      <c r="J219" s="283">
        <f>H219*F219</f>
        <v>0</v>
      </c>
    </row>
    <row r="220" spans="1:10" ht="39" customHeight="1" thickBot="1">
      <c r="A220" s="294">
        <v>9.1</v>
      </c>
      <c r="B220" s="49" t="s">
        <v>461</v>
      </c>
      <c r="D220" s="57" t="s">
        <v>65</v>
      </c>
      <c r="F220" s="288"/>
      <c r="G220" s="289" t="s">
        <v>15</v>
      </c>
      <c r="H220" s="286"/>
      <c r="J220" s="284">
        <f>H220*F220</f>
        <v>0</v>
      </c>
    </row>
    <row r="221" spans="1:10" ht="4.2" customHeight="1" thickBot="1">
      <c r="A221" s="195"/>
      <c r="B221" s="14"/>
      <c r="D221" s="1"/>
      <c r="J221" s="227"/>
    </row>
    <row r="222" spans="1:10" ht="16.95" customHeight="1">
      <c r="A222" s="293">
        <v>9.5</v>
      </c>
      <c r="B222" s="22" t="s">
        <v>250</v>
      </c>
      <c r="D222" s="46" t="s">
        <v>49</v>
      </c>
      <c r="F222" s="287">
        <v>9</v>
      </c>
      <c r="G222" s="289" t="s">
        <v>15</v>
      </c>
      <c r="H222" s="285"/>
      <c r="J222" s="283">
        <f>H222*F222</f>
        <v>0</v>
      </c>
    </row>
    <row r="223" spans="1:10" ht="18.899999999999999" customHeight="1" thickBot="1">
      <c r="A223" s="294">
        <v>9.3000000000000007</v>
      </c>
      <c r="B223" s="49" t="s">
        <v>251</v>
      </c>
      <c r="D223" s="57" t="s">
        <v>65</v>
      </c>
      <c r="F223" s="288"/>
      <c r="G223" s="289" t="s">
        <v>15</v>
      </c>
      <c r="H223" s="286"/>
      <c r="J223" s="284">
        <f>H223*F223</f>
        <v>0</v>
      </c>
    </row>
    <row r="224" spans="1:10" ht="4.2" customHeight="1" thickBot="1">
      <c r="A224" s="195"/>
      <c r="B224" s="14"/>
      <c r="D224" s="1"/>
      <c r="J224" s="227"/>
    </row>
    <row r="225" spans="1:10" ht="18.75" customHeight="1">
      <c r="A225" s="293">
        <v>9.6</v>
      </c>
      <c r="B225" s="22" t="s">
        <v>253</v>
      </c>
      <c r="D225" s="46" t="s">
        <v>49</v>
      </c>
      <c r="F225" s="287">
        <v>1</v>
      </c>
      <c r="G225" s="289" t="s">
        <v>15</v>
      </c>
      <c r="H225" s="285"/>
      <c r="J225" s="283">
        <f>H225*F225</f>
        <v>0</v>
      </c>
    </row>
    <row r="226" spans="1:10" ht="18.899999999999999" customHeight="1" thickBot="1">
      <c r="A226" s="294">
        <v>9.3000000000000007</v>
      </c>
      <c r="B226" s="49" t="s">
        <v>252</v>
      </c>
      <c r="D226" s="57" t="s">
        <v>65</v>
      </c>
      <c r="F226" s="288"/>
      <c r="G226" s="289" t="s">
        <v>15</v>
      </c>
      <c r="H226" s="286"/>
      <c r="J226" s="284">
        <f>H226*F226</f>
        <v>0</v>
      </c>
    </row>
    <row r="227" spans="1:10" ht="4.2" customHeight="1" thickBot="1">
      <c r="A227" s="195"/>
      <c r="B227" s="14"/>
      <c r="D227" s="1"/>
      <c r="J227" s="227"/>
    </row>
    <row r="228" spans="1:10" ht="18.75" customHeight="1">
      <c r="A228" s="293">
        <v>9.6999999999999993</v>
      </c>
      <c r="B228" s="22" t="s">
        <v>254</v>
      </c>
      <c r="D228" s="46" t="s">
        <v>49</v>
      </c>
      <c r="F228" s="287">
        <v>5</v>
      </c>
      <c r="G228" s="289" t="s">
        <v>15</v>
      </c>
      <c r="H228" s="285"/>
      <c r="J228" s="283">
        <f>H228*F228</f>
        <v>0</v>
      </c>
    </row>
    <row r="229" spans="1:10" ht="18.899999999999999" customHeight="1" thickBot="1">
      <c r="A229" s="294">
        <v>9.3000000000000007</v>
      </c>
      <c r="B229" s="49" t="s">
        <v>255</v>
      </c>
      <c r="D229" s="57" t="s">
        <v>65</v>
      </c>
      <c r="F229" s="288"/>
      <c r="G229" s="289" t="s">
        <v>15</v>
      </c>
      <c r="H229" s="286"/>
      <c r="J229" s="284">
        <f>H229*F229</f>
        <v>0</v>
      </c>
    </row>
    <row r="230" spans="1:10" ht="4.2" customHeight="1" thickBot="1">
      <c r="A230" s="195"/>
      <c r="B230" s="14"/>
      <c r="D230" s="1"/>
      <c r="J230" s="227"/>
    </row>
    <row r="231" spans="1:10" ht="18.75" customHeight="1">
      <c r="A231" s="293">
        <v>9.8000000000000007</v>
      </c>
      <c r="B231" s="22" t="s">
        <v>256</v>
      </c>
      <c r="D231" s="46" t="s">
        <v>49</v>
      </c>
      <c r="F231" s="287">
        <v>21</v>
      </c>
      <c r="G231" s="289" t="s">
        <v>15</v>
      </c>
      <c r="H231" s="285"/>
      <c r="J231" s="283">
        <f>H231*F231</f>
        <v>0</v>
      </c>
    </row>
    <row r="232" spans="1:10" ht="18.899999999999999" customHeight="1" thickBot="1">
      <c r="A232" s="294">
        <v>9.3000000000000007</v>
      </c>
      <c r="B232" s="49" t="s">
        <v>257</v>
      </c>
      <c r="D232" s="57" t="s">
        <v>65</v>
      </c>
      <c r="F232" s="288"/>
      <c r="G232" s="289" t="s">
        <v>15</v>
      </c>
      <c r="H232" s="286"/>
      <c r="J232" s="284">
        <f>H232*F232</f>
        <v>0</v>
      </c>
    </row>
    <row r="233" spans="1:10" ht="4.2" customHeight="1" thickBot="1">
      <c r="A233" s="195"/>
      <c r="B233" s="14"/>
      <c r="D233" s="1"/>
      <c r="J233" s="227"/>
    </row>
    <row r="234" spans="1:10" ht="16.5" customHeight="1">
      <c r="A234" s="293">
        <v>9.9</v>
      </c>
      <c r="B234" s="22" t="s">
        <v>258</v>
      </c>
      <c r="D234" s="46" t="s">
        <v>49</v>
      </c>
      <c r="F234" s="287">
        <v>18</v>
      </c>
      <c r="G234" s="289" t="s">
        <v>15</v>
      </c>
      <c r="H234" s="285"/>
      <c r="J234" s="283">
        <f>H234*F234</f>
        <v>0</v>
      </c>
    </row>
    <row r="235" spans="1:10" ht="16.8" customHeight="1" thickBot="1">
      <c r="A235" s="294">
        <v>9.4</v>
      </c>
      <c r="B235" s="49" t="s">
        <v>259</v>
      </c>
      <c r="D235" s="57" t="s">
        <v>65</v>
      </c>
      <c r="F235" s="288"/>
      <c r="G235" s="289" t="s">
        <v>15</v>
      </c>
      <c r="H235" s="286"/>
      <c r="J235" s="284">
        <f>H235*F235</f>
        <v>0</v>
      </c>
    </row>
    <row r="236" spans="1:10" ht="4.2" customHeight="1" thickBot="1">
      <c r="A236" s="195"/>
      <c r="B236" s="14"/>
      <c r="D236" s="1"/>
      <c r="J236" s="227"/>
    </row>
    <row r="237" spans="1:10" ht="16.5" customHeight="1">
      <c r="A237" s="305">
        <v>9.1</v>
      </c>
      <c r="B237" s="22" t="s">
        <v>260</v>
      </c>
      <c r="D237" s="46" t="s">
        <v>49</v>
      </c>
      <c r="F237" s="287">
        <v>7</v>
      </c>
      <c r="G237" s="289" t="s">
        <v>15</v>
      </c>
      <c r="H237" s="285"/>
      <c r="J237" s="283">
        <f>H237*F237</f>
        <v>0</v>
      </c>
    </row>
    <row r="238" spans="1:10" ht="17.399999999999999" customHeight="1" thickBot="1">
      <c r="A238" s="306">
        <v>9.4</v>
      </c>
      <c r="B238" s="49" t="s">
        <v>261</v>
      </c>
      <c r="D238" s="57" t="s">
        <v>65</v>
      </c>
      <c r="F238" s="288"/>
      <c r="G238" s="289" t="s">
        <v>15</v>
      </c>
      <c r="H238" s="286"/>
      <c r="J238" s="284">
        <f>H238*F238</f>
        <v>0</v>
      </c>
    </row>
    <row r="239" spans="1:10" ht="4.2" customHeight="1" thickBot="1">
      <c r="A239" s="195"/>
      <c r="B239" s="14"/>
      <c r="D239" s="1"/>
      <c r="J239" s="227"/>
    </row>
    <row r="240" spans="1:10" ht="16.5" customHeight="1">
      <c r="A240" s="305">
        <v>9.11</v>
      </c>
      <c r="B240" s="22" t="s">
        <v>440</v>
      </c>
      <c r="D240" s="46" t="s">
        <v>49</v>
      </c>
      <c r="F240" s="287">
        <v>5</v>
      </c>
      <c r="G240" s="289" t="s">
        <v>15</v>
      </c>
      <c r="H240" s="285"/>
      <c r="J240" s="283">
        <f>H240*F240</f>
        <v>0</v>
      </c>
    </row>
    <row r="241" spans="1:10" ht="19.8" customHeight="1" thickBot="1">
      <c r="A241" s="306">
        <v>9.4</v>
      </c>
      <c r="B241" s="49" t="s">
        <v>441</v>
      </c>
      <c r="D241" s="57" t="s">
        <v>65</v>
      </c>
      <c r="F241" s="288"/>
      <c r="G241" s="289" t="s">
        <v>15</v>
      </c>
      <c r="H241" s="286"/>
      <c r="J241" s="284">
        <f>H241*F241</f>
        <v>0</v>
      </c>
    </row>
    <row r="242" spans="1:10" ht="4.2" customHeight="1" thickBot="1">
      <c r="A242" s="195"/>
      <c r="B242" s="14"/>
      <c r="D242" s="1"/>
      <c r="J242" s="227"/>
    </row>
    <row r="243" spans="1:10" ht="16.5" customHeight="1">
      <c r="A243" s="293">
        <v>9.1199999999999992</v>
      </c>
      <c r="B243" s="22" t="s">
        <v>262</v>
      </c>
      <c r="D243" s="46" t="s">
        <v>49</v>
      </c>
      <c r="F243" s="287">
        <v>5</v>
      </c>
      <c r="G243" s="289" t="s">
        <v>15</v>
      </c>
      <c r="H243" s="285"/>
      <c r="J243" s="283">
        <f>H243*F243</f>
        <v>0</v>
      </c>
    </row>
    <row r="244" spans="1:10" ht="20.399999999999999" customHeight="1" thickBot="1">
      <c r="A244" s="294">
        <v>9.4</v>
      </c>
      <c r="B244" s="49" t="s">
        <v>263</v>
      </c>
      <c r="D244" s="57" t="s">
        <v>65</v>
      </c>
      <c r="F244" s="288"/>
      <c r="G244" s="289" t="s">
        <v>15</v>
      </c>
      <c r="H244" s="286"/>
      <c r="J244" s="284">
        <f>H244*F244</f>
        <v>0</v>
      </c>
    </row>
    <row r="245" spans="1:10" ht="3.6" customHeight="1" thickBot="1">
      <c r="A245" s="195"/>
      <c r="B245" s="14"/>
      <c r="D245" s="1"/>
      <c r="J245" s="227"/>
    </row>
    <row r="246" spans="1:10" ht="18.899999999999999" customHeight="1">
      <c r="A246" s="293">
        <v>9.1300000000000008</v>
      </c>
      <c r="B246" s="22" t="s">
        <v>446</v>
      </c>
      <c r="D246" s="46" t="s">
        <v>49</v>
      </c>
      <c r="F246" s="287">
        <v>1</v>
      </c>
      <c r="G246" s="289" t="s">
        <v>15</v>
      </c>
      <c r="H246" s="285"/>
      <c r="J246" s="283">
        <f>H246*F246</f>
        <v>0</v>
      </c>
    </row>
    <row r="247" spans="1:10" ht="18.899999999999999" customHeight="1" thickBot="1">
      <c r="A247" s="294">
        <v>9.3000000000000007</v>
      </c>
      <c r="B247" s="49" t="s">
        <v>462</v>
      </c>
      <c r="D247" s="57" t="s">
        <v>65</v>
      </c>
      <c r="F247" s="288"/>
      <c r="G247" s="289" t="s">
        <v>15</v>
      </c>
      <c r="H247" s="286"/>
      <c r="J247" s="284">
        <f>H247*F247</f>
        <v>0</v>
      </c>
    </row>
    <row r="248" spans="1:10" s="175" customFormat="1" ht="4.2" customHeight="1" thickBot="1">
      <c r="A248" s="208"/>
      <c r="B248" s="174"/>
      <c r="D248" s="176"/>
      <c r="G248" s="272"/>
      <c r="H248"/>
      <c r="J248" s="227"/>
    </row>
    <row r="249" spans="1:10" ht="16.8">
      <c r="A249" s="293">
        <v>9.14</v>
      </c>
      <c r="B249" s="22" t="s">
        <v>164</v>
      </c>
      <c r="D249" s="46" t="s">
        <v>49</v>
      </c>
      <c r="F249" s="287">
        <v>7</v>
      </c>
      <c r="G249" s="289" t="s">
        <v>15</v>
      </c>
      <c r="H249" s="285"/>
      <c r="J249" s="283">
        <f>H249*F249</f>
        <v>0</v>
      </c>
    </row>
    <row r="250" spans="1:10" ht="21" customHeight="1" thickBot="1">
      <c r="A250" s="294">
        <v>9.5</v>
      </c>
      <c r="B250" s="49" t="s">
        <v>264</v>
      </c>
      <c r="D250" s="57" t="s">
        <v>65</v>
      </c>
      <c r="F250" s="288"/>
      <c r="G250" s="289" t="s">
        <v>15</v>
      </c>
      <c r="H250" s="286"/>
      <c r="J250" s="284">
        <f>H250*F250</f>
        <v>0</v>
      </c>
    </row>
    <row r="251" spans="1:10" s="175" customFormat="1" ht="4.2" customHeight="1" thickBot="1">
      <c r="A251" s="208"/>
      <c r="B251" s="174"/>
      <c r="D251" s="176"/>
      <c r="G251" s="272"/>
      <c r="H251"/>
      <c r="J251" s="227"/>
    </row>
    <row r="252" spans="1:10" ht="16.8">
      <c r="A252" s="293">
        <v>9.15</v>
      </c>
      <c r="B252" s="22" t="s">
        <v>165</v>
      </c>
      <c r="D252" s="46" t="s">
        <v>49</v>
      </c>
      <c r="F252" s="287">
        <v>18</v>
      </c>
      <c r="G252" s="289" t="s">
        <v>15</v>
      </c>
      <c r="H252" s="285"/>
      <c r="J252" s="283">
        <f>H252*F252</f>
        <v>0</v>
      </c>
    </row>
    <row r="253" spans="1:10" ht="21" customHeight="1" thickBot="1">
      <c r="A253" s="294">
        <v>9.5</v>
      </c>
      <c r="B253" s="49" t="s">
        <v>265</v>
      </c>
      <c r="D253" s="57" t="s">
        <v>65</v>
      </c>
      <c r="F253" s="288"/>
      <c r="G253" s="289" t="s">
        <v>15</v>
      </c>
      <c r="H253" s="286"/>
      <c r="J253" s="284">
        <f>H253*F253</f>
        <v>0</v>
      </c>
    </row>
    <row r="254" spans="1:10" ht="4.2" customHeight="1" thickBot="1">
      <c r="A254" s="195"/>
      <c r="B254" s="20"/>
      <c r="D254" s="1"/>
      <c r="J254" s="227"/>
    </row>
    <row r="255" spans="1:10" ht="16.8">
      <c r="A255" s="293">
        <v>9.16</v>
      </c>
      <c r="B255" s="22" t="s">
        <v>442</v>
      </c>
      <c r="D255" s="46" t="s">
        <v>49</v>
      </c>
      <c r="F255" s="287">
        <v>5</v>
      </c>
      <c r="G255" s="289" t="s">
        <v>15</v>
      </c>
      <c r="H255" s="285"/>
      <c r="J255" s="283">
        <f>H255*F255</f>
        <v>0</v>
      </c>
    </row>
    <row r="256" spans="1:10" ht="21" customHeight="1" thickBot="1">
      <c r="A256" s="294">
        <v>9.5</v>
      </c>
      <c r="B256" s="49" t="s">
        <v>443</v>
      </c>
      <c r="D256" s="57" t="s">
        <v>65</v>
      </c>
      <c r="F256" s="288"/>
      <c r="G256" s="289" t="s">
        <v>15</v>
      </c>
      <c r="H256" s="286"/>
      <c r="J256" s="284">
        <f>H256*F256</f>
        <v>0</v>
      </c>
    </row>
    <row r="257" spans="1:10" s="93" customFormat="1" ht="4.95" customHeight="1" thickBot="1">
      <c r="A257" s="195"/>
      <c r="B257" s="130"/>
      <c r="D257" s="98"/>
      <c r="G257" s="261"/>
      <c r="H257"/>
      <c r="J257" s="227"/>
    </row>
    <row r="258" spans="1:10" s="93" customFormat="1" ht="16.8">
      <c r="A258" s="305">
        <v>9.17</v>
      </c>
      <c r="B258" s="22" t="s">
        <v>266</v>
      </c>
      <c r="D258" s="94" t="s">
        <v>87</v>
      </c>
      <c r="F258" s="287">
        <f>((1.9+1.3)*4+2.7+3)*2</f>
        <v>37</v>
      </c>
      <c r="G258" s="290" t="s">
        <v>15</v>
      </c>
      <c r="H258" s="285"/>
      <c r="J258" s="283">
        <f>H258*F258</f>
        <v>0</v>
      </c>
    </row>
    <row r="259" spans="1:10" s="93" customFormat="1" ht="18" customHeight="1" thickBot="1">
      <c r="A259" s="306">
        <v>8.8000000000000007</v>
      </c>
      <c r="B259" s="49" t="s">
        <v>267</v>
      </c>
      <c r="D259" s="99" t="s">
        <v>89</v>
      </c>
      <c r="F259" s="288"/>
      <c r="G259" s="290" t="s">
        <v>15</v>
      </c>
      <c r="H259" s="286"/>
      <c r="J259" s="284">
        <f>H259*F259</f>
        <v>0</v>
      </c>
    </row>
    <row r="260" spans="1:10" ht="6.9" customHeight="1" thickBot="1">
      <c r="A260" s="7"/>
      <c r="B260" s="10"/>
      <c r="D260" s="1"/>
    </row>
    <row r="261" spans="1:10" ht="18" customHeight="1" thickBot="1">
      <c r="A261" s="7"/>
      <c r="B261" s="10"/>
      <c r="D261" s="1"/>
      <c r="F261" s="295" t="s">
        <v>8</v>
      </c>
      <c r="G261" s="296"/>
      <c r="H261" s="297"/>
      <c r="J261" s="228">
        <f>SUM(J210:J259)</f>
        <v>0</v>
      </c>
    </row>
    <row r="262" spans="1:10" ht="9.9" customHeight="1" thickBot="1">
      <c r="A262" s="7"/>
      <c r="B262" s="10"/>
      <c r="D262" s="1"/>
    </row>
    <row r="263" spans="1:10" ht="17.25" customHeight="1" thickBot="1">
      <c r="A263" s="169">
        <v>10</v>
      </c>
      <c r="B263" s="291" t="s">
        <v>111</v>
      </c>
      <c r="C263" s="291"/>
      <c r="D263" s="291"/>
      <c r="E263" s="291"/>
      <c r="F263" s="291"/>
      <c r="G263" s="291"/>
      <c r="H263" s="291"/>
      <c r="I263" s="291"/>
      <c r="J263" s="292"/>
    </row>
    <row r="264" spans="1:10" ht="5.25" customHeight="1" thickBot="1">
      <c r="A264" s="7"/>
      <c r="B264" s="10"/>
    </row>
    <row r="265" spans="1:10" ht="16.5" customHeight="1">
      <c r="A265" s="293">
        <v>10.1</v>
      </c>
      <c r="B265" s="22" t="s">
        <v>268</v>
      </c>
      <c r="D265" s="46" t="s">
        <v>14</v>
      </c>
      <c r="F265" s="287">
        <f>(6*4+3.5+16.5+7)*1.3</f>
        <v>66.3</v>
      </c>
      <c r="G265" s="289" t="s">
        <v>15</v>
      </c>
      <c r="H265" s="285"/>
      <c r="J265" s="283">
        <f>H265*F265</f>
        <v>0</v>
      </c>
    </row>
    <row r="266" spans="1:10" ht="18" customHeight="1" thickBot="1">
      <c r="A266" s="294">
        <v>10.199999999999999</v>
      </c>
      <c r="B266" s="255" t="s">
        <v>119</v>
      </c>
      <c r="D266" s="57" t="s">
        <v>88</v>
      </c>
      <c r="F266" s="288"/>
      <c r="G266" s="289" t="s">
        <v>15</v>
      </c>
      <c r="H266" s="286"/>
      <c r="J266" s="284">
        <f>H266*F266</f>
        <v>0</v>
      </c>
    </row>
    <row r="267" spans="1:10" ht="4.2" customHeight="1" thickBot="1">
      <c r="A267" s="195"/>
      <c r="B267" s="12"/>
      <c r="D267" s="1"/>
      <c r="J267" s="227"/>
    </row>
    <row r="268" spans="1:10" s="93" customFormat="1" ht="18.899999999999999" customHeight="1">
      <c r="A268" s="298">
        <v>10.199999999999999</v>
      </c>
      <c r="B268" s="22" t="s">
        <v>269</v>
      </c>
      <c r="D268" s="46" t="s">
        <v>87</v>
      </c>
      <c r="F268" s="287">
        <f>F265</f>
        <v>66.3</v>
      </c>
      <c r="G268" s="289" t="s">
        <v>15</v>
      </c>
      <c r="H268" s="285"/>
      <c r="J268" s="283">
        <f>H268*F268</f>
        <v>0</v>
      </c>
    </row>
    <row r="269" spans="1:10" s="93" customFormat="1" ht="18.899999999999999" customHeight="1" thickBot="1">
      <c r="A269" s="299">
        <v>8.1</v>
      </c>
      <c r="B269" s="255" t="s">
        <v>154</v>
      </c>
      <c r="D269" s="102" t="s">
        <v>89</v>
      </c>
      <c r="F269" s="288"/>
      <c r="G269" s="289" t="s">
        <v>15</v>
      </c>
      <c r="H269" s="286"/>
      <c r="J269" s="284">
        <f>H269*F269</f>
        <v>0</v>
      </c>
    </row>
    <row r="270" spans="1:10" ht="4.2" customHeight="1" thickBot="1">
      <c r="A270" s="195"/>
      <c r="B270" s="12"/>
      <c r="D270" s="1"/>
      <c r="J270" s="227"/>
    </row>
    <row r="271" spans="1:10" s="93" customFormat="1" ht="33.6">
      <c r="A271" s="298">
        <v>10.3</v>
      </c>
      <c r="B271" s="212" t="s">
        <v>423</v>
      </c>
      <c r="D271" s="46" t="s">
        <v>49</v>
      </c>
      <c r="F271" s="287">
        <v>1</v>
      </c>
      <c r="G271" s="289" t="s">
        <v>15</v>
      </c>
      <c r="H271" s="285"/>
      <c r="J271" s="283">
        <f>H271*F271</f>
        <v>0</v>
      </c>
    </row>
    <row r="272" spans="1:10" s="93" customFormat="1" ht="30.6" thickBot="1">
      <c r="A272" s="299">
        <v>8.1</v>
      </c>
      <c r="B272" s="255" t="s">
        <v>422</v>
      </c>
      <c r="D272" s="57" t="s">
        <v>65</v>
      </c>
      <c r="F272" s="288"/>
      <c r="G272" s="289" t="s">
        <v>15</v>
      </c>
      <c r="H272" s="286"/>
      <c r="J272" s="284">
        <f>H272*F272</f>
        <v>0</v>
      </c>
    </row>
    <row r="273" spans="1:10" s="93" customFormat="1" ht="7.2" customHeight="1" thickBot="1">
      <c r="A273" s="103"/>
      <c r="B273" s="104"/>
      <c r="D273" s="105"/>
      <c r="F273" s="106"/>
      <c r="G273" s="268"/>
      <c r="H273" s="107"/>
      <c r="J273" s="129"/>
    </row>
    <row r="274" spans="1:10" ht="18" customHeight="1" thickBot="1">
      <c r="A274" s="7"/>
      <c r="B274" s="10"/>
      <c r="F274" s="295" t="s">
        <v>10</v>
      </c>
      <c r="G274" s="296"/>
      <c r="H274" s="297"/>
      <c r="J274" s="228">
        <f>SUM(J265:J272)</f>
        <v>0</v>
      </c>
    </row>
    <row r="275" spans="1:10" ht="5.25" customHeight="1" thickBot="1">
      <c r="D275" s="1"/>
      <c r="E275" s="1"/>
      <c r="F275" s="1"/>
      <c r="G275" s="265"/>
      <c r="H275" s="1"/>
      <c r="I275" s="1"/>
      <c r="J275" s="1"/>
    </row>
    <row r="276" spans="1:10" ht="19.8" thickBot="1">
      <c r="A276" s="169">
        <v>11</v>
      </c>
      <c r="B276" s="291" t="s">
        <v>132</v>
      </c>
      <c r="C276" s="291"/>
      <c r="D276" s="291"/>
      <c r="E276" s="291"/>
      <c r="F276" s="291"/>
      <c r="G276" s="291"/>
      <c r="H276" s="291"/>
      <c r="I276" s="291"/>
      <c r="J276" s="292"/>
    </row>
    <row r="277" spans="1:10" ht="6" customHeight="1" thickBot="1">
      <c r="A277" s="8"/>
      <c r="B277" s="10"/>
      <c r="D277" s="1"/>
    </row>
    <row r="278" spans="1:10" ht="18" customHeight="1">
      <c r="A278" s="303">
        <v>11.1</v>
      </c>
      <c r="B278" s="22" t="s">
        <v>135</v>
      </c>
      <c r="C278" s="136"/>
      <c r="D278" s="46" t="s">
        <v>41</v>
      </c>
      <c r="F278" s="300">
        <f>(108+194)*0.12</f>
        <v>36.24</v>
      </c>
      <c r="G278" s="271"/>
      <c r="H278" s="285"/>
      <c r="J278" s="283">
        <f>H278*F278</f>
        <v>0</v>
      </c>
    </row>
    <row r="279" spans="1:10" ht="18" thickBot="1">
      <c r="A279" s="304"/>
      <c r="B279" s="49" t="s">
        <v>134</v>
      </c>
      <c r="C279" s="137"/>
      <c r="D279" s="47" t="s">
        <v>40</v>
      </c>
      <c r="F279" s="302"/>
      <c r="G279" s="271" t="s">
        <v>15</v>
      </c>
      <c r="H279" s="286"/>
      <c r="J279" s="284"/>
    </row>
    <row r="280" spans="1:10" ht="5.25" customHeight="1" thickBot="1">
      <c r="A280" s="195"/>
      <c r="B280" s="10"/>
      <c r="F280" s="115"/>
      <c r="H280" s="107"/>
      <c r="J280" s="231"/>
    </row>
    <row r="281" spans="1:10" ht="16.8">
      <c r="A281" s="293">
        <v>11.2</v>
      </c>
      <c r="B281" s="22" t="s">
        <v>270</v>
      </c>
      <c r="D281" s="46" t="s">
        <v>41</v>
      </c>
      <c r="F281" s="300">
        <f>F278</f>
        <v>36.24</v>
      </c>
      <c r="G281" s="289" t="s">
        <v>15</v>
      </c>
      <c r="H281" s="285"/>
      <c r="J281" s="283">
        <f>H281*F281</f>
        <v>0</v>
      </c>
    </row>
    <row r="282" spans="1:10" ht="19.95" customHeight="1" thickBot="1">
      <c r="A282" s="294">
        <v>10.1</v>
      </c>
      <c r="B282" s="49" t="s">
        <v>136</v>
      </c>
      <c r="D282" s="47" t="s">
        <v>40</v>
      </c>
      <c r="F282" s="301"/>
      <c r="G282" s="289" t="s">
        <v>15</v>
      </c>
      <c r="H282" s="286"/>
      <c r="J282" s="284">
        <f>H282*F282</f>
        <v>0</v>
      </c>
    </row>
    <row r="283" spans="1:10" ht="6" customHeight="1" thickBot="1">
      <c r="A283" s="197"/>
      <c r="B283" s="10"/>
      <c r="D283" s="1"/>
      <c r="F283" s="115"/>
      <c r="H283" s="107"/>
      <c r="J283" s="231"/>
    </row>
    <row r="284" spans="1:10" ht="16.8">
      <c r="A284" s="303">
        <v>11.3</v>
      </c>
      <c r="B284" s="22" t="s">
        <v>271</v>
      </c>
      <c r="D284" s="46" t="s">
        <v>41</v>
      </c>
      <c r="F284" s="300">
        <f>302*0.3*0.2</f>
        <v>18.12</v>
      </c>
      <c r="G284" s="271"/>
      <c r="H284" s="285"/>
      <c r="J284" s="283">
        <f>H284*F284</f>
        <v>0</v>
      </c>
    </row>
    <row r="285" spans="1:10" ht="18" thickBot="1">
      <c r="A285" s="304"/>
      <c r="B285" s="49" t="s">
        <v>478</v>
      </c>
      <c r="D285" s="47" t="s">
        <v>40</v>
      </c>
      <c r="F285" s="302"/>
      <c r="G285" s="271" t="s">
        <v>15</v>
      </c>
      <c r="H285" s="286"/>
      <c r="J285" s="284"/>
    </row>
    <row r="286" spans="1:10" ht="5.25" customHeight="1" thickBot="1">
      <c r="A286" s="195"/>
      <c r="B286" s="10"/>
      <c r="F286" s="115"/>
      <c r="H286" s="107"/>
      <c r="J286" s="231"/>
    </row>
    <row r="287" spans="1:10" ht="16.8">
      <c r="A287" s="293">
        <v>11.4</v>
      </c>
      <c r="B287" s="184" t="s">
        <v>479</v>
      </c>
      <c r="D287" s="46" t="s">
        <v>84</v>
      </c>
      <c r="F287" s="329">
        <f>108*1.4</f>
        <v>151.19999999999999</v>
      </c>
      <c r="G287" s="289" t="s">
        <v>15</v>
      </c>
      <c r="H287" s="285"/>
      <c r="J287" s="283">
        <f>H287*F287</f>
        <v>0</v>
      </c>
    </row>
    <row r="288" spans="1:10" ht="20.399999999999999" customHeight="1" thickBot="1">
      <c r="A288" s="294">
        <v>10.1</v>
      </c>
      <c r="B288" s="185" t="s">
        <v>480</v>
      </c>
      <c r="D288" s="47" t="s">
        <v>48</v>
      </c>
      <c r="F288" s="301"/>
      <c r="G288" s="289" t="s">
        <v>15</v>
      </c>
      <c r="H288" s="286"/>
      <c r="J288" s="284">
        <f>H288*F288</f>
        <v>0</v>
      </c>
    </row>
    <row r="289" spans="1:10" ht="5.25" customHeight="1" thickBot="1">
      <c r="A289" s="195"/>
      <c r="B289" s="10"/>
      <c r="F289" s="115"/>
      <c r="H289" s="107"/>
      <c r="J289" s="231"/>
    </row>
    <row r="290" spans="1:10" ht="16.8">
      <c r="A290" s="293">
        <v>11.5</v>
      </c>
      <c r="B290" s="131" t="s">
        <v>481</v>
      </c>
      <c r="D290" s="46" t="s">
        <v>84</v>
      </c>
      <c r="F290" s="329">
        <f>5.3*1.8</f>
        <v>9.5399999999999991</v>
      </c>
      <c r="G290" s="289" t="s">
        <v>15</v>
      </c>
      <c r="H290" s="285"/>
      <c r="J290" s="283">
        <f>H290*F290</f>
        <v>0</v>
      </c>
    </row>
    <row r="291" spans="1:10" ht="18" thickBot="1">
      <c r="A291" s="294">
        <v>10.1</v>
      </c>
      <c r="B291" s="49" t="s">
        <v>482</v>
      </c>
      <c r="D291" s="57" t="s">
        <v>133</v>
      </c>
      <c r="F291" s="301"/>
      <c r="G291" s="289" t="s">
        <v>15</v>
      </c>
      <c r="H291" s="286"/>
      <c r="J291" s="284">
        <f>H291*F291</f>
        <v>0</v>
      </c>
    </row>
    <row r="292" spans="1:10" ht="5.25" customHeight="1" thickBot="1">
      <c r="A292" s="195"/>
      <c r="B292" s="10"/>
      <c r="F292" s="115"/>
      <c r="H292" s="107"/>
      <c r="J292" s="231"/>
    </row>
    <row r="293" spans="1:10" ht="16.8">
      <c r="A293" s="293">
        <v>11.6</v>
      </c>
      <c r="B293" s="131" t="s">
        <v>483</v>
      </c>
      <c r="D293" s="46" t="s">
        <v>84</v>
      </c>
      <c r="F293" s="329">
        <f>194*1.5</f>
        <v>291</v>
      </c>
      <c r="G293" s="289" t="s">
        <v>15</v>
      </c>
      <c r="H293" s="285"/>
      <c r="J293" s="283">
        <f>H293*F293</f>
        <v>0</v>
      </c>
    </row>
    <row r="294" spans="1:10" ht="18" thickBot="1">
      <c r="A294" s="294">
        <v>10.1</v>
      </c>
      <c r="B294" s="49" t="s">
        <v>484</v>
      </c>
      <c r="D294" s="57" t="s">
        <v>133</v>
      </c>
      <c r="F294" s="301"/>
      <c r="G294" s="289" t="s">
        <v>15</v>
      </c>
      <c r="H294" s="286"/>
      <c r="J294" s="284">
        <f>H294*F294</f>
        <v>0</v>
      </c>
    </row>
    <row r="295" spans="1:10" ht="5.25" customHeight="1" thickBot="1">
      <c r="A295" s="195"/>
      <c r="B295" s="12"/>
      <c r="D295" s="1"/>
      <c r="F295" s="115"/>
      <c r="H295" s="107"/>
      <c r="J295" s="231"/>
    </row>
    <row r="296" spans="1:10" ht="16.8">
      <c r="A296" s="293">
        <v>11.7</v>
      </c>
      <c r="B296" s="131" t="s">
        <v>485</v>
      </c>
      <c r="D296" s="46" t="s">
        <v>84</v>
      </c>
      <c r="F296" s="329">
        <f>F287+F290</f>
        <v>160.73999999999998</v>
      </c>
      <c r="G296" s="289" t="s">
        <v>15</v>
      </c>
      <c r="H296" s="285"/>
      <c r="J296" s="283">
        <f>H296*F296</f>
        <v>0</v>
      </c>
    </row>
    <row r="297" spans="1:10" ht="18.75" customHeight="1" thickBot="1">
      <c r="A297" s="294">
        <v>10.1</v>
      </c>
      <c r="B297" s="49" t="s">
        <v>486</v>
      </c>
      <c r="D297" s="57" t="s">
        <v>133</v>
      </c>
      <c r="F297" s="301"/>
      <c r="G297" s="289" t="s">
        <v>15</v>
      </c>
      <c r="H297" s="286"/>
      <c r="J297" s="284">
        <f>H297*F297</f>
        <v>0</v>
      </c>
    </row>
    <row r="298" spans="1:10" ht="3.6" customHeight="1" thickBot="1">
      <c r="A298" s="52"/>
      <c r="B298" s="132"/>
      <c r="D298" s="133"/>
      <c r="F298" s="1"/>
      <c r="G298" s="265"/>
      <c r="H298" s="60"/>
      <c r="J298" s="138"/>
    </row>
    <row r="299" spans="1:10" ht="17.399999999999999" thickBot="1">
      <c r="A299" s="7"/>
      <c r="B299" s="10"/>
      <c r="F299" s="295" t="s">
        <v>11</v>
      </c>
      <c r="G299" s="296"/>
      <c r="H299" s="297"/>
      <c r="J299" s="228">
        <f>SUM(J278:J297)</f>
        <v>0</v>
      </c>
    </row>
    <row r="300" spans="1:10" ht="4.95" customHeight="1" thickBot="1">
      <c r="A300" s="7"/>
      <c r="B300" s="10"/>
      <c r="F300" s="29"/>
      <c r="G300" s="269"/>
      <c r="H300" s="29"/>
      <c r="J300" s="139"/>
    </row>
    <row r="301" spans="1:10" s="93" customFormat="1" ht="17.399999999999999" thickBot="1">
      <c r="A301" s="173">
        <v>12</v>
      </c>
      <c r="B301" s="291" t="s">
        <v>272</v>
      </c>
      <c r="C301" s="291"/>
      <c r="D301" s="291"/>
      <c r="E301" s="291"/>
      <c r="F301" s="291"/>
      <c r="G301" s="291"/>
      <c r="H301" s="291"/>
      <c r="I301" s="291"/>
      <c r="J301" s="292"/>
    </row>
    <row r="302" spans="1:10" s="93" customFormat="1" ht="14.4">
      <c r="A302" s="96" t="s">
        <v>273</v>
      </c>
      <c r="B302" s="135"/>
      <c r="D302" s="98"/>
      <c r="G302" s="261"/>
    </row>
    <row r="303" spans="1:10" s="93" customFormat="1" ht="18.75" customHeight="1">
      <c r="A303" s="201" t="s">
        <v>37</v>
      </c>
      <c r="B303" s="209"/>
      <c r="D303" s="98"/>
      <c r="G303" s="261"/>
    </row>
    <row r="304" spans="1:10" ht="6.6" customHeight="1" thickBot="1">
      <c r="A304" s="7"/>
      <c r="B304" s="10"/>
      <c r="F304" s="134"/>
      <c r="G304" s="273"/>
      <c r="H304" s="134"/>
      <c r="J304" s="213"/>
    </row>
    <row r="305" spans="1:10" ht="18" customHeight="1">
      <c r="A305" s="293">
        <v>12.1</v>
      </c>
      <c r="B305" s="234" t="s">
        <v>275</v>
      </c>
      <c r="D305" s="56" t="s">
        <v>9</v>
      </c>
      <c r="F305" s="287">
        <v>1</v>
      </c>
      <c r="G305" s="289" t="s">
        <v>15</v>
      </c>
      <c r="H305" s="285">
        <f>'El. Works'!F43</f>
        <v>0</v>
      </c>
      <c r="J305" s="283">
        <f>H305*F305</f>
        <v>0</v>
      </c>
    </row>
    <row r="306" spans="1:10" ht="18.75" customHeight="1" thickBot="1">
      <c r="A306" s="294">
        <v>11.1</v>
      </c>
      <c r="B306" s="235" t="s">
        <v>274</v>
      </c>
      <c r="D306" s="254" t="s">
        <v>103</v>
      </c>
      <c r="F306" s="288">
        <v>1</v>
      </c>
      <c r="G306" s="289" t="s">
        <v>15</v>
      </c>
      <c r="H306" s="286"/>
      <c r="J306" s="284">
        <f>H306*F306</f>
        <v>0</v>
      </c>
    </row>
    <row r="307" spans="1:10" ht="4.95" customHeight="1" thickBot="1">
      <c r="A307" s="88"/>
      <c r="B307" s="111"/>
      <c r="D307" s="110"/>
      <c r="F307" s="91"/>
      <c r="G307" s="268"/>
      <c r="H307" s="92"/>
      <c r="J307" s="114"/>
    </row>
    <row r="308" spans="1:10" ht="16.5" customHeight="1" thickBot="1">
      <c r="A308" s="112"/>
      <c r="B308" s="113"/>
      <c r="D308" s="1"/>
      <c r="F308" s="295" t="s">
        <v>12</v>
      </c>
      <c r="G308" s="296"/>
      <c r="H308" s="297"/>
      <c r="J308" s="228">
        <f>J305</f>
        <v>0</v>
      </c>
    </row>
    <row r="309" spans="1:10" ht="9.9" customHeight="1" thickBot="1">
      <c r="A309" s="7"/>
      <c r="B309" s="10"/>
      <c r="D309" s="1"/>
    </row>
    <row r="310" spans="1:10" ht="18.899999999999999" customHeight="1" thickBot="1">
      <c r="A310" s="169">
        <v>13</v>
      </c>
      <c r="B310" s="291" t="s">
        <v>276</v>
      </c>
      <c r="C310" s="291"/>
      <c r="D310" s="291"/>
      <c r="E310" s="291"/>
      <c r="F310" s="291"/>
      <c r="G310" s="291"/>
      <c r="H310" s="291"/>
      <c r="I310" s="291"/>
      <c r="J310" s="292"/>
    </row>
    <row r="311" spans="1:10" ht="6.6" customHeight="1" thickBot="1">
      <c r="A311" s="7"/>
      <c r="B311" s="10"/>
      <c r="D311" s="1"/>
    </row>
    <row r="312" spans="1:10" ht="18" customHeight="1">
      <c r="A312" s="293">
        <v>13.1</v>
      </c>
      <c r="B312" s="234" t="s">
        <v>277</v>
      </c>
      <c r="D312" s="56" t="s">
        <v>9</v>
      </c>
      <c r="F312" s="287">
        <v>1</v>
      </c>
      <c r="G312" s="289" t="s">
        <v>15</v>
      </c>
      <c r="H312" s="285">
        <f>'Water sanitation'!F71</f>
        <v>0</v>
      </c>
      <c r="J312" s="283">
        <f>H312*F312</f>
        <v>0</v>
      </c>
    </row>
    <row r="313" spans="1:10" ht="18" customHeight="1" thickBot="1">
      <c r="A313" s="294">
        <v>12.1</v>
      </c>
      <c r="B313" s="235" t="s">
        <v>51</v>
      </c>
      <c r="D313" s="254" t="s">
        <v>103</v>
      </c>
      <c r="F313" s="288">
        <v>1</v>
      </c>
      <c r="G313" s="289" t="s">
        <v>15</v>
      </c>
      <c r="H313" s="286"/>
      <c r="J313" s="284">
        <f>H313*F313</f>
        <v>0</v>
      </c>
    </row>
    <row r="314" spans="1:10" ht="7.2" customHeight="1" thickBot="1">
      <c r="A314" s="88"/>
      <c r="B314" s="111"/>
      <c r="C314" s="115"/>
      <c r="D314" s="116"/>
      <c r="E314" s="115"/>
      <c r="F314" s="117"/>
      <c r="G314" s="274"/>
      <c r="H314" s="221"/>
      <c r="J314" s="232"/>
    </row>
    <row r="315" spans="1:10" ht="18" customHeight="1" thickBot="1">
      <c r="A315" s="7"/>
      <c r="B315" s="10"/>
      <c r="D315" s="1"/>
      <c r="F315" s="295" t="s">
        <v>148</v>
      </c>
      <c r="G315" s="296"/>
      <c r="H315" s="297"/>
      <c r="J315" s="228">
        <f>J312</f>
        <v>0</v>
      </c>
    </row>
    <row r="316" spans="1:10" ht="18" customHeight="1" thickBot="1">
      <c r="A316" s="7"/>
      <c r="B316" s="10"/>
      <c r="F316" s="2"/>
      <c r="G316" s="265"/>
      <c r="H316" s="1"/>
    </row>
    <row r="317" spans="1:10" ht="18.899999999999999" customHeight="1" thickBot="1">
      <c r="A317" s="169">
        <v>14</v>
      </c>
      <c r="B317" s="291" t="s">
        <v>278</v>
      </c>
      <c r="C317" s="291"/>
      <c r="D317" s="291"/>
      <c r="E317" s="291"/>
      <c r="F317" s="291"/>
      <c r="G317" s="291"/>
      <c r="H317" s="291"/>
      <c r="I317" s="291"/>
      <c r="J317" s="292"/>
    </row>
    <row r="318" spans="1:10" ht="6.6" customHeight="1" thickBot="1">
      <c r="A318" s="7"/>
      <c r="B318" s="10"/>
      <c r="D318" s="1"/>
    </row>
    <row r="319" spans="1:10" ht="18" customHeight="1">
      <c r="A319" s="293">
        <v>14.1</v>
      </c>
      <c r="B319" s="234" t="s">
        <v>279</v>
      </c>
      <c r="D319" s="56" t="s">
        <v>9</v>
      </c>
      <c r="F319" s="287">
        <v>1</v>
      </c>
      <c r="G319" s="289" t="s">
        <v>15</v>
      </c>
      <c r="H319" s="285">
        <f>'Heating system'!F43</f>
        <v>0</v>
      </c>
      <c r="J319" s="283">
        <f>H319*F319</f>
        <v>0</v>
      </c>
    </row>
    <row r="320" spans="1:10" ht="18" customHeight="1" thickBot="1">
      <c r="A320" s="294">
        <v>12.1</v>
      </c>
      <c r="B320" s="235" t="s">
        <v>147</v>
      </c>
      <c r="D320" s="251" t="s">
        <v>103</v>
      </c>
      <c r="F320" s="288">
        <v>1</v>
      </c>
      <c r="G320" s="289" t="s">
        <v>15</v>
      </c>
      <c r="H320" s="286"/>
      <c r="J320" s="284">
        <f>H320*F320</f>
        <v>0</v>
      </c>
    </row>
    <row r="321" spans="1:10" ht="7.2" customHeight="1" thickBot="1">
      <c r="A321" s="88"/>
      <c r="B321" s="111"/>
      <c r="C321" s="115"/>
      <c r="D321" s="116"/>
      <c r="E321" s="115"/>
      <c r="F321" s="117"/>
      <c r="G321" s="274"/>
      <c r="H321" s="114"/>
      <c r="I321" s="115"/>
      <c r="J321" s="114"/>
    </row>
    <row r="322" spans="1:10" ht="18" customHeight="1" thickBot="1">
      <c r="A322" s="7"/>
      <c r="B322" s="10"/>
      <c r="D322" s="1"/>
      <c r="F322" s="295" t="s">
        <v>408</v>
      </c>
      <c r="G322" s="296"/>
      <c r="H322" s="297"/>
      <c r="J322" s="228">
        <f>J319</f>
        <v>0</v>
      </c>
    </row>
    <row r="323" spans="1:10" ht="18" customHeight="1" thickBot="1">
      <c r="A323" s="7"/>
      <c r="B323" s="10"/>
      <c r="F323" s="2"/>
      <c r="G323" s="265"/>
      <c r="H323" s="1"/>
    </row>
    <row r="324" spans="1:10" ht="18.899999999999999" customHeight="1" thickBot="1">
      <c r="A324" s="169">
        <v>15</v>
      </c>
      <c r="B324" s="370" t="s">
        <v>426</v>
      </c>
      <c r="C324" s="370"/>
      <c r="D324" s="370"/>
      <c r="E324" s="370"/>
      <c r="F324" s="370"/>
      <c r="G324" s="370"/>
      <c r="H324" s="370"/>
      <c r="I324" s="370"/>
      <c r="J324" s="371"/>
    </row>
    <row r="325" spans="1:10" ht="6.6" customHeight="1" thickBot="1">
      <c r="A325" s="7"/>
      <c r="B325" s="10"/>
      <c r="D325" s="1"/>
    </row>
    <row r="326" spans="1:10" ht="18" customHeight="1">
      <c r="A326" s="293">
        <v>15.1</v>
      </c>
      <c r="B326" s="234" t="s">
        <v>424</v>
      </c>
      <c r="D326" s="250" t="s">
        <v>9</v>
      </c>
      <c r="F326" s="287">
        <v>1</v>
      </c>
      <c r="G326" s="289" t="s">
        <v>15</v>
      </c>
      <c r="H326" s="285">
        <f>'Fire Alarm'!F27</f>
        <v>0</v>
      </c>
      <c r="J326" s="283">
        <f>H326*F326</f>
        <v>0</v>
      </c>
    </row>
    <row r="327" spans="1:10" ht="25.2" customHeight="1" thickBot="1">
      <c r="A327" s="294">
        <v>12.1</v>
      </c>
      <c r="B327" s="235" t="s">
        <v>425</v>
      </c>
      <c r="D327" s="252" t="s">
        <v>103</v>
      </c>
      <c r="F327" s="288">
        <v>1</v>
      </c>
      <c r="G327" s="289" t="s">
        <v>15</v>
      </c>
      <c r="H327" s="286"/>
      <c r="J327" s="284">
        <f>H327*F327</f>
        <v>0</v>
      </c>
    </row>
    <row r="328" spans="1:10" ht="7.2" customHeight="1" thickBot="1">
      <c r="A328" s="88"/>
      <c r="B328" s="111"/>
      <c r="C328" s="115"/>
      <c r="D328" s="116"/>
      <c r="E328" s="115"/>
      <c r="F328" s="117"/>
      <c r="G328" s="274"/>
      <c r="H328" s="114"/>
      <c r="I328" s="115"/>
      <c r="J328" s="114"/>
    </row>
    <row r="329" spans="1:10" ht="18" customHeight="1" thickBot="1">
      <c r="A329" s="7"/>
      <c r="B329" s="10"/>
      <c r="D329" s="1"/>
      <c r="F329" s="295" t="s">
        <v>409</v>
      </c>
      <c r="G329" s="296"/>
      <c r="H329" s="297"/>
      <c r="J329" s="228">
        <f>J326</f>
        <v>0</v>
      </c>
    </row>
    <row r="330" spans="1:10" ht="17.399999999999999" thickBot="1">
      <c r="A330" s="7"/>
      <c r="B330" s="10"/>
      <c r="F330" s="2"/>
      <c r="G330" s="265"/>
      <c r="H330" s="1"/>
    </row>
    <row r="331" spans="1:10" ht="32.1" customHeight="1" thickBot="1">
      <c r="A331" s="372" t="s">
        <v>280</v>
      </c>
      <c r="B331" s="373"/>
      <c r="C331" s="373"/>
      <c r="D331" s="373"/>
      <c r="E331" s="373"/>
      <c r="F331" s="373"/>
      <c r="G331" s="373"/>
      <c r="H331" s="373"/>
      <c r="I331" s="373"/>
      <c r="J331" s="374"/>
    </row>
    <row r="332" spans="1:10" ht="32.1" customHeight="1" thickBot="1">
      <c r="A332" s="6"/>
      <c r="B332" s="6"/>
    </row>
    <row r="333" spans="1:10" ht="32.1" customHeight="1">
      <c r="A333" s="25">
        <v>1</v>
      </c>
      <c r="B333" s="27" t="s">
        <v>283</v>
      </c>
      <c r="F333" s="375" t="s">
        <v>16</v>
      </c>
      <c r="G333" s="376"/>
      <c r="H333" s="377"/>
      <c r="J333" s="223">
        <f>J34</f>
        <v>0</v>
      </c>
    </row>
    <row r="334" spans="1:10" ht="32.1" customHeight="1">
      <c r="A334" s="26">
        <v>2</v>
      </c>
      <c r="B334" s="28" t="s">
        <v>282</v>
      </c>
      <c r="F334" s="359" t="s">
        <v>17</v>
      </c>
      <c r="G334" s="360"/>
      <c r="H334" s="361"/>
      <c r="J334" s="224">
        <f>J67</f>
        <v>0</v>
      </c>
    </row>
    <row r="335" spans="1:10" ht="32.1" customHeight="1">
      <c r="A335" s="26">
        <v>3</v>
      </c>
      <c r="B335" s="45" t="s">
        <v>281</v>
      </c>
      <c r="F335" s="359" t="s">
        <v>18</v>
      </c>
      <c r="G335" s="360"/>
      <c r="H335" s="361"/>
      <c r="J335" s="224">
        <f>J84</f>
        <v>0</v>
      </c>
    </row>
    <row r="336" spans="1:10" ht="32.1" customHeight="1">
      <c r="A336" s="26">
        <v>4</v>
      </c>
      <c r="B336" s="28" t="s">
        <v>52</v>
      </c>
      <c r="F336" s="359" t="s">
        <v>19</v>
      </c>
      <c r="G336" s="360"/>
      <c r="H336" s="361"/>
      <c r="J336" s="224">
        <f>J94</f>
        <v>0</v>
      </c>
    </row>
    <row r="337" spans="1:10" ht="32.1" customHeight="1">
      <c r="A337" s="26">
        <v>5</v>
      </c>
      <c r="B337" s="28" t="s">
        <v>53</v>
      </c>
      <c r="F337" s="359" t="s">
        <v>20</v>
      </c>
      <c r="G337" s="360"/>
      <c r="H337" s="361"/>
      <c r="J337" s="224">
        <f>J131</f>
        <v>0</v>
      </c>
    </row>
    <row r="338" spans="1:10" ht="32.1" customHeight="1">
      <c r="A338" s="26">
        <v>6</v>
      </c>
      <c r="B338" s="28" t="s">
        <v>54</v>
      </c>
      <c r="F338" s="359" t="s">
        <v>21</v>
      </c>
      <c r="G338" s="360"/>
      <c r="H338" s="361"/>
      <c r="J338" s="224">
        <f>J144</f>
        <v>0</v>
      </c>
    </row>
    <row r="339" spans="1:10" ht="32.1" customHeight="1">
      <c r="A339" s="26">
        <v>7</v>
      </c>
      <c r="B339" s="28" t="s">
        <v>55</v>
      </c>
      <c r="F339" s="359" t="s">
        <v>22</v>
      </c>
      <c r="G339" s="360"/>
      <c r="H339" s="361"/>
      <c r="J339" s="224">
        <f>J169</f>
        <v>0</v>
      </c>
    </row>
    <row r="340" spans="1:10" ht="32.1" customHeight="1">
      <c r="A340" s="26">
        <v>8</v>
      </c>
      <c r="B340" s="28" t="s">
        <v>56</v>
      </c>
      <c r="F340" s="359" t="s">
        <v>23</v>
      </c>
      <c r="G340" s="360"/>
      <c r="H340" s="361"/>
      <c r="J340" s="224">
        <f>J206</f>
        <v>0</v>
      </c>
    </row>
    <row r="341" spans="1:10" ht="32.1" customHeight="1">
      <c r="A341" s="26">
        <v>9</v>
      </c>
      <c r="B341" s="28" t="s">
        <v>94</v>
      </c>
      <c r="F341" s="359" t="s">
        <v>24</v>
      </c>
      <c r="G341" s="360"/>
      <c r="H341" s="361"/>
      <c r="J341" s="224">
        <f>J261</f>
        <v>0</v>
      </c>
    </row>
    <row r="342" spans="1:10" ht="32.1" customHeight="1">
      <c r="A342" s="26">
        <v>10</v>
      </c>
      <c r="B342" s="28" t="s">
        <v>57</v>
      </c>
      <c r="F342" s="359" t="s">
        <v>25</v>
      </c>
      <c r="G342" s="360"/>
      <c r="H342" s="361"/>
      <c r="J342" s="224">
        <f>J274</f>
        <v>0</v>
      </c>
    </row>
    <row r="343" spans="1:10" ht="22.2" customHeight="1">
      <c r="A343" s="26">
        <v>11</v>
      </c>
      <c r="B343" s="28" t="s">
        <v>137</v>
      </c>
      <c r="F343" s="359" t="s">
        <v>26</v>
      </c>
      <c r="G343" s="360"/>
      <c r="H343" s="361"/>
      <c r="J343" s="224">
        <f>J299</f>
        <v>0</v>
      </c>
    </row>
    <row r="344" spans="1:10" ht="20.399999999999999">
      <c r="A344" s="26">
        <v>12</v>
      </c>
      <c r="B344" s="28" t="s">
        <v>58</v>
      </c>
      <c r="F344" s="359" t="s">
        <v>27</v>
      </c>
      <c r="G344" s="360"/>
      <c r="H344" s="361"/>
      <c r="J344" s="224">
        <f>J308</f>
        <v>0</v>
      </c>
    </row>
    <row r="345" spans="1:10" ht="20.399999999999999">
      <c r="A345" s="26">
        <v>13</v>
      </c>
      <c r="B345" s="28" t="s">
        <v>59</v>
      </c>
      <c r="F345" s="359" t="s">
        <v>138</v>
      </c>
      <c r="G345" s="360"/>
      <c r="H345" s="361"/>
      <c r="J345" s="224">
        <f>J315</f>
        <v>0</v>
      </c>
    </row>
    <row r="346" spans="1:10" ht="20.399999999999999">
      <c r="A346" s="26">
        <v>14</v>
      </c>
      <c r="B346" s="28" t="s">
        <v>146</v>
      </c>
      <c r="F346" s="359" t="s">
        <v>151</v>
      </c>
      <c r="G346" s="360"/>
      <c r="H346" s="361"/>
      <c r="J346" s="224">
        <f>J322</f>
        <v>0</v>
      </c>
    </row>
    <row r="347" spans="1:10" ht="21" thickBot="1">
      <c r="A347" s="183">
        <v>15</v>
      </c>
      <c r="B347" s="28" t="s">
        <v>426</v>
      </c>
      <c r="F347" s="359" t="s">
        <v>427</v>
      </c>
      <c r="G347" s="360"/>
      <c r="H347" s="361"/>
      <c r="J347" s="225">
        <f>J329</f>
        <v>0</v>
      </c>
    </row>
    <row r="348" spans="1:10" ht="13.8" thickBot="1">
      <c r="J348" s="17"/>
    </row>
    <row r="349" spans="1:10" ht="37.5" customHeight="1" thickBot="1">
      <c r="D349" s="362" t="s">
        <v>428</v>
      </c>
      <c r="E349" s="363"/>
      <c r="F349" s="363"/>
      <c r="G349" s="363"/>
      <c r="H349" s="364"/>
      <c r="J349" s="233">
        <f>SUM(J333:J348)</f>
        <v>0</v>
      </c>
    </row>
    <row r="350" spans="1:10" ht="10.199999999999999" customHeight="1" thickBot="1">
      <c r="J350" s="119"/>
    </row>
    <row r="351" spans="1:10" ht="78.599999999999994" customHeight="1" thickBot="1">
      <c r="D351" s="326" t="s">
        <v>453</v>
      </c>
      <c r="E351" s="327"/>
      <c r="F351" s="327"/>
      <c r="G351" s="328"/>
      <c r="H351" s="220">
        <v>1.5</v>
      </c>
      <c r="I351" s="21"/>
      <c r="J351" s="225">
        <f>J349*H351%</f>
        <v>0</v>
      </c>
    </row>
    <row r="352" spans="1:10" ht="10.199999999999999" customHeight="1" thickBot="1">
      <c r="D352" s="21"/>
      <c r="E352" s="21"/>
      <c r="F352" s="21"/>
      <c r="H352" s="21"/>
      <c r="I352" s="21"/>
      <c r="J352" s="225"/>
    </row>
    <row r="353" spans="1:11" ht="40.200000000000003" customHeight="1" thickBot="1">
      <c r="D353" s="323" t="s">
        <v>62</v>
      </c>
      <c r="E353" s="365"/>
      <c r="F353" s="365"/>
      <c r="G353" s="365"/>
      <c r="H353" s="366"/>
      <c r="I353" s="21"/>
      <c r="J353" s="225">
        <f>J351+J349</f>
        <v>0</v>
      </c>
    </row>
    <row r="354" spans="1:11" ht="10.199999999999999" customHeight="1" thickBot="1">
      <c r="J354" s="225"/>
    </row>
    <row r="355" spans="1:11" ht="54" customHeight="1" thickBot="1">
      <c r="D355" s="326" t="s">
        <v>157</v>
      </c>
      <c r="E355" s="327"/>
      <c r="F355" s="327"/>
      <c r="G355" s="328"/>
      <c r="H355" s="214">
        <v>7</v>
      </c>
      <c r="I355" s="21"/>
      <c r="J355" s="225">
        <f>J353*H355%</f>
        <v>0</v>
      </c>
    </row>
    <row r="356" spans="1:11" ht="10.199999999999999" customHeight="1" thickBot="1">
      <c r="D356" s="21"/>
      <c r="E356" s="21"/>
      <c r="F356" s="21"/>
      <c r="H356" s="21"/>
      <c r="I356" s="21"/>
      <c r="J356" s="225"/>
    </row>
    <row r="357" spans="1:11" ht="40.200000000000003" customHeight="1" thickBot="1">
      <c r="D357" s="323" t="s">
        <v>62</v>
      </c>
      <c r="E357" s="365"/>
      <c r="F357" s="365"/>
      <c r="G357" s="365"/>
      <c r="H357" s="366"/>
      <c r="I357" s="21"/>
      <c r="J357" s="225">
        <f>J355+J353</f>
        <v>0</v>
      </c>
    </row>
    <row r="358" spans="1:11" ht="10.199999999999999" customHeight="1" thickBot="1">
      <c r="J358" s="225"/>
    </row>
    <row r="359" spans="1:11" ht="40.200000000000003" customHeight="1" thickBot="1">
      <c r="D359" s="367" t="s">
        <v>130</v>
      </c>
      <c r="E359" s="368"/>
      <c r="F359" s="368"/>
      <c r="G359" s="369"/>
      <c r="H359" s="214">
        <v>7</v>
      </c>
      <c r="I359" s="21"/>
      <c r="J359" s="225">
        <f>J357*H359%</f>
        <v>0</v>
      </c>
    </row>
    <row r="360" spans="1:11" ht="10.199999999999999" customHeight="1" thickBot="1">
      <c r="D360" s="21"/>
      <c r="E360" s="21"/>
      <c r="F360" s="21"/>
      <c r="H360" s="21"/>
      <c r="I360" s="21"/>
      <c r="J360" s="225"/>
    </row>
    <row r="361" spans="1:11" ht="40.200000000000003" customHeight="1" thickBot="1">
      <c r="D361" s="323" t="s">
        <v>63</v>
      </c>
      <c r="E361" s="324"/>
      <c r="F361" s="324"/>
      <c r="G361" s="324"/>
      <c r="H361" s="325"/>
      <c r="I361" s="21"/>
      <c r="J361" s="225">
        <f>J359+J357</f>
        <v>0</v>
      </c>
    </row>
    <row r="362" spans="1:11" ht="10.199999999999999" customHeight="1" thickBot="1">
      <c r="J362" s="225"/>
    </row>
    <row r="363" spans="1:11" ht="40.200000000000003" customHeight="1" thickBot="1">
      <c r="D363" s="323" t="s">
        <v>95</v>
      </c>
      <c r="E363" s="324"/>
      <c r="F363" s="324"/>
      <c r="G363" s="324"/>
      <c r="H363" s="325"/>
      <c r="I363" s="21"/>
      <c r="J363" s="225">
        <f>J361*0.18</f>
        <v>0</v>
      </c>
    </row>
    <row r="364" spans="1:11" ht="8.4" customHeight="1" thickBot="1">
      <c r="J364" s="225"/>
    </row>
    <row r="365" spans="1:11" ht="40.200000000000003" customHeight="1" thickBot="1">
      <c r="D365" s="323" t="s">
        <v>63</v>
      </c>
      <c r="E365" s="324"/>
      <c r="F365" s="324"/>
      <c r="G365" s="324"/>
      <c r="H365" s="325"/>
      <c r="I365" s="21"/>
      <c r="J365" s="225">
        <f>J363+J361</f>
        <v>0</v>
      </c>
    </row>
    <row r="367" spans="1:11" s="178" customFormat="1" ht="50.4" customHeight="1" thickBot="1">
      <c r="B367" s="240"/>
      <c r="C367" s="245"/>
      <c r="D367" s="241"/>
      <c r="E367" s="242"/>
      <c r="G367" s="261"/>
      <c r="I367" s="242"/>
      <c r="J367" s="247"/>
      <c r="K367" s="247"/>
    </row>
    <row r="368" spans="1:11" s="178" customFormat="1" ht="55.8" hidden="1" customHeight="1" thickBot="1">
      <c r="A368" s="247"/>
      <c r="B368" s="244" t="s">
        <v>457</v>
      </c>
      <c r="C368" s="246"/>
      <c r="D368" s="247"/>
      <c r="E368" s="248"/>
      <c r="F368" s="247"/>
      <c r="G368" s="261"/>
      <c r="J368" s="247"/>
      <c r="K368" s="247"/>
    </row>
    <row r="369" spans="1:12" s="178" customFormat="1" ht="64.2" customHeight="1" thickTop="1">
      <c r="A369" s="247"/>
      <c r="B369" s="249"/>
      <c r="C369" s="282"/>
      <c r="D369" s="282"/>
      <c r="E369" s="282"/>
      <c r="F369" s="282"/>
      <c r="G369" s="261"/>
      <c r="K369" s="243"/>
      <c r="L369" s="243"/>
    </row>
    <row r="370" spans="1:12" ht="24.75" customHeight="1"/>
    <row r="375" spans="1:12" ht="18.75" customHeight="1"/>
    <row r="376" spans="1:12" ht="20.399999999999999">
      <c r="B376" s="23"/>
      <c r="D376" s="23"/>
    </row>
    <row r="377" spans="1:12" ht="21" customHeight="1"/>
    <row r="379" spans="1:12" ht="21" customHeight="1"/>
    <row r="381" spans="1:12" ht="21" customHeight="1"/>
  </sheetData>
  <mergeCells count="464">
    <mergeCell ref="J148:J149"/>
    <mergeCell ref="H148:H149"/>
    <mergeCell ref="J157:J158"/>
    <mergeCell ref="J154:J155"/>
    <mergeCell ref="J203:J204"/>
    <mergeCell ref="J194:J195"/>
    <mergeCell ref="J197:J198"/>
    <mergeCell ref="H194:H195"/>
    <mergeCell ref="J191:J192"/>
    <mergeCell ref="H182:H183"/>
    <mergeCell ref="J166:J167"/>
    <mergeCell ref="J182:J183"/>
    <mergeCell ref="H176:H177"/>
    <mergeCell ref="J176:J177"/>
    <mergeCell ref="H191:H192"/>
    <mergeCell ref="H157:H158"/>
    <mergeCell ref="H173:H174"/>
    <mergeCell ref="H188:H189"/>
    <mergeCell ref="H166:H167"/>
    <mergeCell ref="F169:H169"/>
    <mergeCell ref="F185:F186"/>
    <mergeCell ref="F176:F177"/>
    <mergeCell ref="G179:G180"/>
    <mergeCell ref="H179:H180"/>
    <mergeCell ref="A166:A167"/>
    <mergeCell ref="F157:F158"/>
    <mergeCell ref="F173:F174"/>
    <mergeCell ref="F188:F189"/>
    <mergeCell ref="F179:F180"/>
    <mergeCell ref="G176:G177"/>
    <mergeCell ref="A160:A161"/>
    <mergeCell ref="G160:G161"/>
    <mergeCell ref="G157:G158"/>
    <mergeCell ref="B171:J171"/>
    <mergeCell ref="J173:J174"/>
    <mergeCell ref="G163:G164"/>
    <mergeCell ref="J188:J189"/>
    <mergeCell ref="G173:G174"/>
    <mergeCell ref="A163:A164"/>
    <mergeCell ref="A179:A180"/>
    <mergeCell ref="F166:F167"/>
    <mergeCell ref="G166:G167"/>
    <mergeCell ref="J160:J161"/>
    <mergeCell ref="A173:A174"/>
    <mergeCell ref="J179:J180"/>
    <mergeCell ref="A182:A183"/>
    <mergeCell ref="H185:H186"/>
    <mergeCell ref="J185:J186"/>
    <mergeCell ref="A246:A247"/>
    <mergeCell ref="A219:A220"/>
    <mergeCell ref="F219:F220"/>
    <mergeCell ref="B208:J208"/>
    <mergeCell ref="G222:G223"/>
    <mergeCell ref="H228:H229"/>
    <mergeCell ref="J213:J214"/>
    <mergeCell ref="J210:J211"/>
    <mergeCell ref="A176:A177"/>
    <mergeCell ref="G185:G186"/>
    <mergeCell ref="A185:A186"/>
    <mergeCell ref="G188:G189"/>
    <mergeCell ref="A188:A189"/>
    <mergeCell ref="G182:G183"/>
    <mergeCell ref="F182:F183"/>
    <mergeCell ref="A197:A198"/>
    <mergeCell ref="F194:F195"/>
    <mergeCell ref="G194:G195"/>
    <mergeCell ref="A191:A192"/>
    <mergeCell ref="F191:F192"/>
    <mergeCell ref="A194:A195"/>
    <mergeCell ref="G191:G192"/>
    <mergeCell ref="G203:G204"/>
    <mergeCell ref="G219:G220"/>
    <mergeCell ref="J312:J313"/>
    <mergeCell ref="A305:A306"/>
    <mergeCell ref="F305:F306"/>
    <mergeCell ref="G305:G306"/>
    <mergeCell ref="H305:H306"/>
    <mergeCell ref="F299:H299"/>
    <mergeCell ref="G290:G291"/>
    <mergeCell ref="F308:H308"/>
    <mergeCell ref="B310:J310"/>
    <mergeCell ref="G296:G297"/>
    <mergeCell ref="F296:F297"/>
    <mergeCell ref="H296:H297"/>
    <mergeCell ref="H290:H291"/>
    <mergeCell ref="A293:A294"/>
    <mergeCell ref="F293:F294"/>
    <mergeCell ref="G293:G294"/>
    <mergeCell ref="H293:H294"/>
    <mergeCell ref="J293:J294"/>
    <mergeCell ref="J249:J250"/>
    <mergeCell ref="J265:J266"/>
    <mergeCell ref="F261:H261"/>
    <mergeCell ref="B276:J276"/>
    <mergeCell ref="F265:F266"/>
    <mergeCell ref="J278:J279"/>
    <mergeCell ref="J296:J297"/>
    <mergeCell ref="J290:J291"/>
    <mergeCell ref="H271:H272"/>
    <mergeCell ref="F278:F279"/>
    <mergeCell ref="A287:A288"/>
    <mergeCell ref="F287:F288"/>
    <mergeCell ref="A271:A272"/>
    <mergeCell ref="J287:J288"/>
    <mergeCell ref="H284:H285"/>
    <mergeCell ref="J284:J285"/>
    <mergeCell ref="J231:J232"/>
    <mergeCell ref="H278:H279"/>
    <mergeCell ref="J246:J247"/>
    <mergeCell ref="G271:G272"/>
    <mergeCell ref="H265:H266"/>
    <mergeCell ref="G265:G266"/>
    <mergeCell ref="B263:J263"/>
    <mergeCell ref="G246:G247"/>
    <mergeCell ref="H246:H247"/>
    <mergeCell ref="J243:J244"/>
    <mergeCell ref="H231:H232"/>
    <mergeCell ref="F255:F256"/>
    <mergeCell ref="F252:F253"/>
    <mergeCell ref="F246:F247"/>
    <mergeCell ref="F234:F235"/>
    <mergeCell ref="J240:J241"/>
    <mergeCell ref="G231:G232"/>
    <mergeCell ref="G243:G244"/>
    <mergeCell ref="F343:H343"/>
    <mergeCell ref="F342:H342"/>
    <mergeCell ref="F315:H315"/>
    <mergeCell ref="F329:H329"/>
    <mergeCell ref="F319:F320"/>
    <mergeCell ref="B301:J301"/>
    <mergeCell ref="J305:J306"/>
    <mergeCell ref="B324:J324"/>
    <mergeCell ref="H326:H327"/>
    <mergeCell ref="J326:J327"/>
    <mergeCell ref="F341:H341"/>
    <mergeCell ref="F335:H335"/>
    <mergeCell ref="A331:J331"/>
    <mergeCell ref="F333:H333"/>
    <mergeCell ref="F337:H337"/>
    <mergeCell ref="F334:H334"/>
    <mergeCell ref="G312:G313"/>
    <mergeCell ref="F312:F313"/>
    <mergeCell ref="J319:J320"/>
    <mergeCell ref="F336:H336"/>
    <mergeCell ref="G326:G327"/>
    <mergeCell ref="F338:H338"/>
    <mergeCell ref="F339:H339"/>
    <mergeCell ref="F340:H340"/>
    <mergeCell ref="D361:H361"/>
    <mergeCell ref="F344:H344"/>
    <mergeCell ref="F346:H346"/>
    <mergeCell ref="D349:H349"/>
    <mergeCell ref="D357:H357"/>
    <mergeCell ref="D359:G359"/>
    <mergeCell ref="F345:H345"/>
    <mergeCell ref="F347:H347"/>
    <mergeCell ref="D355:G355"/>
    <mergeCell ref="D353:H353"/>
    <mergeCell ref="J113:J114"/>
    <mergeCell ref="J116:J117"/>
    <mergeCell ref="H116:H117"/>
    <mergeCell ref="A116:A117"/>
    <mergeCell ref="F125:F126"/>
    <mergeCell ref="A135:A136"/>
    <mergeCell ref="F122:F123"/>
    <mergeCell ref="F131:H131"/>
    <mergeCell ref="G135:G136"/>
    <mergeCell ref="H125:H126"/>
    <mergeCell ref="H119:H120"/>
    <mergeCell ref="H128:H129"/>
    <mergeCell ref="B133:J133"/>
    <mergeCell ref="H135:H136"/>
    <mergeCell ref="J135:J136"/>
    <mergeCell ref="F135:F136"/>
    <mergeCell ref="F128:F129"/>
    <mergeCell ref="G125:G126"/>
    <mergeCell ref="G128:G129"/>
    <mergeCell ref="J125:J126"/>
    <mergeCell ref="J128:J129"/>
    <mergeCell ref="J119:J120"/>
    <mergeCell ref="J122:J123"/>
    <mergeCell ref="H113:H114"/>
    <mergeCell ref="J104:J105"/>
    <mergeCell ref="F94:H94"/>
    <mergeCell ref="G88:G89"/>
    <mergeCell ref="H88:H89"/>
    <mergeCell ref="J52:J53"/>
    <mergeCell ref="J55:J56"/>
    <mergeCell ref="F67:H67"/>
    <mergeCell ref="J64:J65"/>
    <mergeCell ref="J58:J59"/>
    <mergeCell ref="B69:J69"/>
    <mergeCell ref="G58:G59"/>
    <mergeCell ref="H58:H59"/>
    <mergeCell ref="G64:G65"/>
    <mergeCell ref="H64:H65"/>
    <mergeCell ref="H91:H92"/>
    <mergeCell ref="B96:J96"/>
    <mergeCell ref="J91:J92"/>
    <mergeCell ref="J88:J89"/>
    <mergeCell ref="J98:J99"/>
    <mergeCell ref="J101:J102"/>
    <mergeCell ref="F98:F99"/>
    <mergeCell ref="G98:G99"/>
    <mergeCell ref="H98:H99"/>
    <mergeCell ref="H52:H53"/>
    <mergeCell ref="A88:A89"/>
    <mergeCell ref="F91:F92"/>
    <mergeCell ref="B86:J86"/>
    <mergeCell ref="F88:F89"/>
    <mergeCell ref="F58:F59"/>
    <mergeCell ref="A58:A59"/>
    <mergeCell ref="H55:H56"/>
    <mergeCell ref="A71:A72"/>
    <mergeCell ref="F84:H84"/>
    <mergeCell ref="A64:A65"/>
    <mergeCell ref="F64:F65"/>
    <mergeCell ref="A55:A56"/>
    <mergeCell ref="F55:F56"/>
    <mergeCell ref="G55:G56"/>
    <mergeCell ref="A91:A92"/>
    <mergeCell ref="G91:G92"/>
    <mergeCell ref="A61:A62"/>
    <mergeCell ref="F61:F62"/>
    <mergeCell ref="G61:G62"/>
    <mergeCell ref="H61:H62"/>
    <mergeCell ref="J61:J62"/>
    <mergeCell ref="A2:B2"/>
    <mergeCell ref="D2:J3"/>
    <mergeCell ref="A5:B5"/>
    <mergeCell ref="D5:J5"/>
    <mergeCell ref="A6:B6"/>
    <mergeCell ref="D6:J6"/>
    <mergeCell ref="F34:H34"/>
    <mergeCell ref="A31:A32"/>
    <mergeCell ref="F31:F32"/>
    <mergeCell ref="G31:G32"/>
    <mergeCell ref="H31:H32"/>
    <mergeCell ref="J31:J32"/>
    <mergeCell ref="A19:A20"/>
    <mergeCell ref="F19:F20"/>
    <mergeCell ref="G19:G20"/>
    <mergeCell ref="H19:H20"/>
    <mergeCell ref="J19:J20"/>
    <mergeCell ref="A25:A26"/>
    <mergeCell ref="F25:F26"/>
    <mergeCell ref="G25:G26"/>
    <mergeCell ref="H25:H26"/>
    <mergeCell ref="J25:J26"/>
    <mergeCell ref="J28:J29"/>
    <mergeCell ref="H28:H29"/>
    <mergeCell ref="B14:J14"/>
    <mergeCell ref="A16:A17"/>
    <mergeCell ref="F16:F17"/>
    <mergeCell ref="G16:G17"/>
    <mergeCell ref="H16:H17"/>
    <mergeCell ref="I16:I17"/>
    <mergeCell ref="J16:J17"/>
    <mergeCell ref="B36:J36"/>
    <mergeCell ref="J49:J50"/>
    <mergeCell ref="A38:B38"/>
    <mergeCell ref="A40:A41"/>
    <mergeCell ref="F40:F41"/>
    <mergeCell ref="G40:G41"/>
    <mergeCell ref="H40:H41"/>
    <mergeCell ref="J40:J41"/>
    <mergeCell ref="J46:J47"/>
    <mergeCell ref="A22:A23"/>
    <mergeCell ref="F22:F23"/>
    <mergeCell ref="G43:G44"/>
    <mergeCell ref="H43:H44"/>
    <mergeCell ref="H49:H50"/>
    <mergeCell ref="G49:G50"/>
    <mergeCell ref="A104:A105"/>
    <mergeCell ref="H104:H105"/>
    <mergeCell ref="F104:F105"/>
    <mergeCell ref="G104:G105"/>
    <mergeCell ref="F225:F226"/>
    <mergeCell ref="H268:H269"/>
    <mergeCell ref="H287:H288"/>
    <mergeCell ref="F290:F291"/>
    <mergeCell ref="A278:A279"/>
    <mergeCell ref="A255:A256"/>
    <mergeCell ref="A237:A238"/>
    <mergeCell ref="A243:A244"/>
    <mergeCell ref="A252:A253"/>
    <mergeCell ref="A258:A259"/>
    <mergeCell ref="A265:A266"/>
    <mergeCell ref="F228:F229"/>
    <mergeCell ref="A249:A250"/>
    <mergeCell ref="F249:F250"/>
    <mergeCell ref="A231:A232"/>
    <mergeCell ref="H154:H155"/>
    <mergeCell ref="H107:H108"/>
    <mergeCell ref="A122:A123"/>
    <mergeCell ref="A119:A120"/>
    <mergeCell ref="G113:G114"/>
    <mergeCell ref="J141:J142"/>
    <mergeCell ref="A138:A139"/>
    <mergeCell ref="F138:F139"/>
    <mergeCell ref="G138:G139"/>
    <mergeCell ref="H138:H139"/>
    <mergeCell ref="J138:J139"/>
    <mergeCell ref="H160:H161"/>
    <mergeCell ref="G141:G142"/>
    <mergeCell ref="D365:H365"/>
    <mergeCell ref="H203:H204"/>
    <mergeCell ref="H213:H214"/>
    <mergeCell ref="H210:H211"/>
    <mergeCell ref="G252:G253"/>
    <mergeCell ref="H216:H217"/>
    <mergeCell ref="F216:F217"/>
    <mergeCell ref="D363:H363"/>
    <mergeCell ref="F274:H274"/>
    <mergeCell ref="D351:G351"/>
    <mergeCell ref="F237:F238"/>
    <mergeCell ref="G234:G235"/>
    <mergeCell ref="G240:G241"/>
    <mergeCell ref="H240:H241"/>
    <mergeCell ref="G237:G238"/>
    <mergeCell ref="H237:H238"/>
    <mergeCell ref="J151:J152"/>
    <mergeCell ref="G154:G155"/>
    <mergeCell ref="A151:A152"/>
    <mergeCell ref="F151:F152"/>
    <mergeCell ref="G151:G152"/>
    <mergeCell ref="F154:F155"/>
    <mergeCell ref="J163:J164"/>
    <mergeCell ref="A157:A158"/>
    <mergeCell ref="F163:F164"/>
    <mergeCell ref="F160:F161"/>
    <mergeCell ref="G122:G123"/>
    <mergeCell ref="A128:A129"/>
    <mergeCell ref="F113:F114"/>
    <mergeCell ref="F110:F111"/>
    <mergeCell ref="A110:A111"/>
    <mergeCell ref="F116:F117"/>
    <mergeCell ref="A113:A114"/>
    <mergeCell ref="A107:A108"/>
    <mergeCell ref="G116:G117"/>
    <mergeCell ref="F107:F108"/>
    <mergeCell ref="G107:G108"/>
    <mergeCell ref="F119:F120"/>
    <mergeCell ref="G119:G120"/>
    <mergeCell ref="H122:H123"/>
    <mergeCell ref="A101:A102"/>
    <mergeCell ref="J22:J23"/>
    <mergeCell ref="A28:A29"/>
    <mergeCell ref="F28:F29"/>
    <mergeCell ref="G28:G29"/>
    <mergeCell ref="J43:J44"/>
    <mergeCell ref="G46:G47"/>
    <mergeCell ref="H46:H47"/>
    <mergeCell ref="D73:D82"/>
    <mergeCell ref="F101:F102"/>
    <mergeCell ref="G101:G102"/>
    <mergeCell ref="G22:G23"/>
    <mergeCell ref="H22:H23"/>
    <mergeCell ref="A46:A47"/>
    <mergeCell ref="F46:F47"/>
    <mergeCell ref="A43:A44"/>
    <mergeCell ref="F43:F44"/>
    <mergeCell ref="A98:A99"/>
    <mergeCell ref="H101:H102"/>
    <mergeCell ref="A49:A50"/>
    <mergeCell ref="F49:F50"/>
    <mergeCell ref="A52:A53"/>
    <mergeCell ref="F52:F53"/>
    <mergeCell ref="G52:G53"/>
    <mergeCell ref="F240:F241"/>
    <mergeCell ref="G225:G226"/>
    <mergeCell ref="F148:F149"/>
    <mergeCell ref="G148:G149"/>
    <mergeCell ref="A125:A126"/>
    <mergeCell ref="A148:A149"/>
    <mergeCell ref="F144:H144"/>
    <mergeCell ref="F141:F142"/>
    <mergeCell ref="H141:H142"/>
    <mergeCell ref="H197:H198"/>
    <mergeCell ref="H200:H201"/>
    <mergeCell ref="G197:G198"/>
    <mergeCell ref="A141:A142"/>
    <mergeCell ref="H151:H152"/>
    <mergeCell ref="H163:H164"/>
    <mergeCell ref="A154:A155"/>
    <mergeCell ref="F213:F214"/>
    <mergeCell ref="G213:G214"/>
    <mergeCell ref="G228:G229"/>
    <mergeCell ref="A234:A235"/>
    <mergeCell ref="F231:F232"/>
    <mergeCell ref="A240:A241"/>
    <mergeCell ref="F210:F211"/>
    <mergeCell ref="A203:A204"/>
    <mergeCell ref="A228:A229"/>
    <mergeCell ref="A216:A217"/>
    <mergeCell ref="A222:A223"/>
    <mergeCell ref="A225:A226"/>
    <mergeCell ref="J200:J201"/>
    <mergeCell ref="F197:F198"/>
    <mergeCell ref="F200:F201"/>
    <mergeCell ref="G200:G201"/>
    <mergeCell ref="H225:H226"/>
    <mergeCell ref="J222:J223"/>
    <mergeCell ref="J225:J226"/>
    <mergeCell ref="A200:A201"/>
    <mergeCell ref="A213:A214"/>
    <mergeCell ref="F222:F223"/>
    <mergeCell ref="H222:H223"/>
    <mergeCell ref="A210:A211"/>
    <mergeCell ref="J216:J217"/>
    <mergeCell ref="F203:F204"/>
    <mergeCell ref="H219:H220"/>
    <mergeCell ref="J219:J220"/>
    <mergeCell ref="G216:G217"/>
    <mergeCell ref="F206:H206"/>
    <mergeCell ref="G210:G211"/>
    <mergeCell ref="A326:A327"/>
    <mergeCell ref="F326:F327"/>
    <mergeCell ref="F322:H322"/>
    <mergeCell ref="J268:J269"/>
    <mergeCell ref="A319:A320"/>
    <mergeCell ref="A268:A269"/>
    <mergeCell ref="F268:F269"/>
    <mergeCell ref="A281:A282"/>
    <mergeCell ref="A296:A297"/>
    <mergeCell ref="G319:G320"/>
    <mergeCell ref="H319:H320"/>
    <mergeCell ref="H312:H313"/>
    <mergeCell ref="A312:A313"/>
    <mergeCell ref="F281:F282"/>
    <mergeCell ref="G281:G282"/>
    <mergeCell ref="H281:H282"/>
    <mergeCell ref="J281:J282"/>
    <mergeCell ref="F284:F285"/>
    <mergeCell ref="A284:A285"/>
    <mergeCell ref="A290:A291"/>
    <mergeCell ref="G287:G288"/>
    <mergeCell ref="G268:G269"/>
    <mergeCell ref="J271:J272"/>
    <mergeCell ref="F271:F272"/>
    <mergeCell ref="C369:D369"/>
    <mergeCell ref="E369:F369"/>
    <mergeCell ref="J107:J108"/>
    <mergeCell ref="H243:H244"/>
    <mergeCell ref="F258:F259"/>
    <mergeCell ref="G110:G111"/>
    <mergeCell ref="H110:H111"/>
    <mergeCell ref="J110:J111"/>
    <mergeCell ref="G258:G259"/>
    <mergeCell ref="H258:H259"/>
    <mergeCell ref="J234:J235"/>
    <mergeCell ref="H234:H235"/>
    <mergeCell ref="J258:J259"/>
    <mergeCell ref="H255:H256"/>
    <mergeCell ref="J237:J238"/>
    <mergeCell ref="F243:F244"/>
    <mergeCell ref="H249:H250"/>
    <mergeCell ref="H252:H253"/>
    <mergeCell ref="J252:J253"/>
    <mergeCell ref="G255:G256"/>
    <mergeCell ref="J255:J256"/>
    <mergeCell ref="J228:J229"/>
    <mergeCell ref="B317:J317"/>
    <mergeCell ref="G249:G250"/>
  </mergeCells>
  <phoneticPr fontId="40" type="noConversion"/>
  <printOptions horizontalCentered="1"/>
  <pageMargins left="0.25" right="0.25" top="0.25" bottom="0.25" header="0" footer="0"/>
  <pageSetup paperSize="9" scale="55" fitToHeight="89" orientation="portrait" horizontalDpi="4294967295" verticalDpi="4294967295" r:id="rId1"/>
  <rowBreaks count="3" manualBreakCount="3">
    <brk id="100" max="16383" man="1"/>
    <brk id="205" max="11" man="1"/>
    <brk id="30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8"/>
  <sheetViews>
    <sheetView topLeftCell="A20" zoomScale="145" zoomScaleNormal="145" workbookViewId="0">
      <selection activeCell="F27" sqref="F27"/>
    </sheetView>
  </sheetViews>
  <sheetFormatPr defaultColWidth="9.109375" defaultRowHeight="13.2"/>
  <cols>
    <col min="1" max="1" width="5.109375" style="32" customWidth="1"/>
    <col min="2" max="2" width="72.109375" style="33" customWidth="1"/>
    <col min="3" max="3" width="11" style="32" bestFit="1" customWidth="1"/>
    <col min="4" max="4" width="13.6640625" style="31" customWidth="1"/>
    <col min="5" max="5" width="14.109375" style="31" bestFit="1" customWidth="1"/>
    <col min="6" max="6" width="16.5546875" style="31" customWidth="1"/>
    <col min="7" max="7" width="0.88671875" style="31" customWidth="1"/>
    <col min="8" max="16384" width="9.109375" style="31"/>
  </cols>
  <sheetData>
    <row r="1" spans="1:7" ht="47.25" customHeight="1" thickBot="1">
      <c r="A1" s="387" t="s">
        <v>419</v>
      </c>
      <c r="B1" s="388"/>
      <c r="C1" s="388"/>
      <c r="D1" s="388"/>
      <c r="E1" s="388"/>
      <c r="F1" s="389"/>
    </row>
    <row r="2" spans="1:7" ht="20.25" customHeight="1" thickBot="1">
      <c r="A2" s="390"/>
      <c r="B2" s="391"/>
      <c r="C2" s="391"/>
      <c r="D2" s="391"/>
      <c r="E2" s="391"/>
      <c r="F2" s="392"/>
    </row>
    <row r="3" spans="1:7" ht="43.5" customHeight="1" thickBot="1">
      <c r="A3" s="44" t="s">
        <v>33</v>
      </c>
      <c r="B3" s="43" t="s">
        <v>285</v>
      </c>
      <c r="C3" s="42" t="s">
        <v>286</v>
      </c>
      <c r="D3" s="42" t="s">
        <v>287</v>
      </c>
      <c r="E3" s="42" t="s">
        <v>447</v>
      </c>
      <c r="F3" s="41" t="s">
        <v>288</v>
      </c>
    </row>
    <row r="4" spans="1:7" s="39" customFormat="1" ht="20.25" customHeight="1" thickBot="1">
      <c r="A4" s="393" t="s">
        <v>113</v>
      </c>
      <c r="B4" s="394"/>
      <c r="C4" s="394"/>
      <c r="D4" s="394"/>
      <c r="E4" s="394"/>
      <c r="F4" s="395"/>
    </row>
    <row r="5" spans="1:7" s="39" customFormat="1" ht="20.25" customHeight="1" thickBot="1">
      <c r="A5" s="151"/>
      <c r="B5" s="393" t="s">
        <v>44</v>
      </c>
      <c r="C5" s="396"/>
      <c r="D5" s="396"/>
      <c r="E5" s="396"/>
      <c r="F5" s="397"/>
      <c r="G5" s="50"/>
    </row>
    <row r="6" spans="1:7" s="39" customFormat="1" ht="17.399999999999999" customHeight="1">
      <c r="A6" s="380">
        <v>1</v>
      </c>
      <c r="B6" s="40" t="s">
        <v>413</v>
      </c>
      <c r="C6" s="382" t="s">
        <v>14</v>
      </c>
      <c r="D6" s="382">
        <v>320</v>
      </c>
      <c r="E6" s="382"/>
      <c r="F6" s="385">
        <f>D6*E6</f>
        <v>0</v>
      </c>
    </row>
    <row r="7" spans="1:7" s="39" customFormat="1" ht="17.399999999999999" customHeight="1" thickBot="1">
      <c r="A7" s="381"/>
      <c r="B7" s="51" t="s">
        <v>410</v>
      </c>
      <c r="C7" s="383"/>
      <c r="D7" s="383"/>
      <c r="E7" s="383"/>
      <c r="F7" s="386"/>
    </row>
    <row r="8" spans="1:7" s="39" customFormat="1" ht="17.399999999999999" customHeight="1">
      <c r="A8" s="380">
        <v>2</v>
      </c>
      <c r="B8" s="40" t="s">
        <v>414</v>
      </c>
      <c r="C8" s="382" t="s">
        <v>31</v>
      </c>
      <c r="D8" s="382">
        <v>1</v>
      </c>
      <c r="E8" s="382"/>
      <c r="F8" s="385">
        <f>D8*E8</f>
        <v>0</v>
      </c>
    </row>
    <row r="9" spans="1:7" s="39" customFormat="1" ht="17.399999999999999" customHeight="1" thickBot="1">
      <c r="A9" s="381"/>
      <c r="B9" s="51" t="s">
        <v>401</v>
      </c>
      <c r="C9" s="383"/>
      <c r="D9" s="383"/>
      <c r="E9" s="383"/>
      <c r="F9" s="386"/>
    </row>
    <row r="10" spans="1:7" s="39" customFormat="1" ht="17.399999999999999" customHeight="1">
      <c r="A10" s="380">
        <v>3</v>
      </c>
      <c r="B10" s="186" t="s">
        <v>415</v>
      </c>
      <c r="C10" s="382" t="s">
        <v>31</v>
      </c>
      <c r="D10" s="382">
        <v>27</v>
      </c>
      <c r="E10" s="382"/>
      <c r="F10" s="385">
        <f>D10*E10</f>
        <v>0</v>
      </c>
    </row>
    <row r="11" spans="1:7" s="39" customFormat="1" ht="17.399999999999999" customHeight="1" thickBot="1">
      <c r="A11" s="381"/>
      <c r="B11" s="187" t="s">
        <v>402</v>
      </c>
      <c r="C11" s="383"/>
      <c r="D11" s="383"/>
      <c r="E11" s="383"/>
      <c r="F11" s="386"/>
    </row>
    <row r="12" spans="1:7" s="39" customFormat="1" ht="17.399999999999999" customHeight="1">
      <c r="A12" s="380">
        <v>4</v>
      </c>
      <c r="B12" s="186" t="s">
        <v>416</v>
      </c>
      <c r="C12" s="382" t="s">
        <v>31</v>
      </c>
      <c r="D12" s="382">
        <v>6</v>
      </c>
      <c r="E12" s="382"/>
      <c r="F12" s="385">
        <f>D12*E12</f>
        <v>0</v>
      </c>
    </row>
    <row r="13" spans="1:7" s="39" customFormat="1" ht="17.399999999999999" customHeight="1" thickBot="1">
      <c r="A13" s="381"/>
      <c r="B13" s="187" t="s">
        <v>403</v>
      </c>
      <c r="C13" s="383"/>
      <c r="D13" s="383"/>
      <c r="E13" s="383"/>
      <c r="F13" s="386"/>
    </row>
    <row r="14" spans="1:7" s="39" customFormat="1" ht="17.399999999999999" customHeight="1">
      <c r="A14" s="380">
        <v>5</v>
      </c>
      <c r="B14" s="186" t="s">
        <v>417</v>
      </c>
      <c r="C14" s="382" t="s">
        <v>31</v>
      </c>
      <c r="D14" s="382">
        <v>33</v>
      </c>
      <c r="E14" s="382"/>
      <c r="F14" s="385">
        <f>D14*E14</f>
        <v>0</v>
      </c>
    </row>
    <row r="15" spans="1:7" s="39" customFormat="1" ht="17.399999999999999" customHeight="1" thickBot="1">
      <c r="A15" s="381"/>
      <c r="B15" s="210" t="s">
        <v>404</v>
      </c>
      <c r="C15" s="383"/>
      <c r="D15" s="383"/>
      <c r="E15" s="383"/>
      <c r="F15" s="386"/>
    </row>
    <row r="16" spans="1:7" s="39" customFormat="1" ht="17.399999999999999" customHeight="1">
      <c r="A16" s="380">
        <v>6</v>
      </c>
      <c r="B16" s="186" t="s">
        <v>418</v>
      </c>
      <c r="C16" s="382" t="s">
        <v>31</v>
      </c>
      <c r="D16" s="382">
        <v>4</v>
      </c>
      <c r="E16" s="382"/>
      <c r="F16" s="385">
        <f>D16*E16</f>
        <v>0</v>
      </c>
    </row>
    <row r="17" spans="1:9" s="39" customFormat="1" ht="17.399999999999999" customHeight="1" thickBot="1">
      <c r="A17" s="381"/>
      <c r="B17" s="188" t="s">
        <v>405</v>
      </c>
      <c r="C17" s="383"/>
      <c r="D17" s="383"/>
      <c r="E17" s="383"/>
      <c r="F17" s="386"/>
    </row>
    <row r="18" spans="1:9" s="39" customFormat="1" ht="17.399999999999999" customHeight="1">
      <c r="A18" s="380">
        <v>7</v>
      </c>
      <c r="B18" s="186" t="s">
        <v>420</v>
      </c>
      <c r="C18" s="382" t="s">
        <v>31</v>
      </c>
      <c r="D18" s="382">
        <v>3</v>
      </c>
      <c r="E18" s="382"/>
      <c r="F18" s="385">
        <f>D18*E18</f>
        <v>0</v>
      </c>
    </row>
    <row r="19" spans="1:9" s="39" customFormat="1" ht="17.399999999999999" customHeight="1" thickBot="1">
      <c r="A19" s="381"/>
      <c r="B19" s="188" t="s">
        <v>406</v>
      </c>
      <c r="C19" s="383"/>
      <c r="D19" s="383"/>
      <c r="E19" s="383"/>
      <c r="F19" s="386"/>
    </row>
    <row r="20" spans="1:9" ht="17.399999999999999" customHeight="1">
      <c r="A20" s="380">
        <v>8</v>
      </c>
      <c r="B20" s="186" t="s">
        <v>421</v>
      </c>
      <c r="C20" s="382" t="s">
        <v>31</v>
      </c>
      <c r="D20" s="382">
        <v>1</v>
      </c>
      <c r="E20" s="382"/>
      <c r="F20" s="385">
        <f>D20*E20</f>
        <v>0</v>
      </c>
      <c r="I20" s="39"/>
    </row>
    <row r="21" spans="1:9" ht="17.399999999999999" customHeight="1" thickBot="1">
      <c r="A21" s="381"/>
      <c r="B21" s="188" t="s">
        <v>407</v>
      </c>
      <c r="C21" s="383"/>
      <c r="D21" s="383"/>
      <c r="E21" s="383"/>
      <c r="F21" s="386"/>
      <c r="I21" s="39"/>
    </row>
    <row r="22" spans="1:9" ht="17.399999999999999" customHeight="1">
      <c r="A22" s="380">
        <v>9</v>
      </c>
      <c r="B22" s="276" t="s">
        <v>474</v>
      </c>
      <c r="C22" s="382" t="s">
        <v>31</v>
      </c>
      <c r="D22" s="382">
        <v>13</v>
      </c>
      <c r="E22" s="378"/>
      <c r="F22" s="378">
        <f>D22*E22</f>
        <v>0</v>
      </c>
    </row>
    <row r="23" spans="1:9" ht="17.399999999999999" customHeight="1" thickBot="1">
      <c r="A23" s="381"/>
      <c r="B23" s="277" t="s">
        <v>475</v>
      </c>
      <c r="C23" s="383"/>
      <c r="D23" s="383"/>
      <c r="E23" s="379"/>
      <c r="F23" s="379"/>
    </row>
    <row r="24" spans="1:9" ht="17.399999999999999" customHeight="1">
      <c r="A24" s="380">
        <v>10</v>
      </c>
      <c r="B24" s="276" t="s">
        <v>476</v>
      </c>
      <c r="C24" s="382" t="s">
        <v>31</v>
      </c>
      <c r="D24" s="382">
        <v>12</v>
      </c>
      <c r="E24" s="378"/>
      <c r="F24" s="378">
        <f>D24*E24</f>
        <v>0</v>
      </c>
    </row>
    <row r="25" spans="1:9" ht="20.399999999999999" customHeight="1" thickBot="1">
      <c r="A25" s="381"/>
      <c r="B25" s="277" t="s">
        <v>477</v>
      </c>
      <c r="C25" s="383"/>
      <c r="D25" s="383"/>
      <c r="E25" s="379"/>
      <c r="F25" s="379"/>
    </row>
    <row r="26" spans="1:9" ht="19.2" customHeight="1">
      <c r="A26" s="37"/>
      <c r="B26" s="38"/>
      <c r="C26" s="37"/>
      <c r="D26" s="36"/>
      <c r="E26" s="36"/>
      <c r="F26" s="35"/>
    </row>
    <row r="27" spans="1:9" ht="15.75" customHeight="1" thickBot="1">
      <c r="A27" s="31"/>
      <c r="B27" s="140"/>
      <c r="C27" s="140"/>
      <c r="D27" s="140"/>
      <c r="E27" s="140" t="s">
        <v>45</v>
      </c>
      <c r="F27" s="226">
        <f>SUM(F6:F25)</f>
        <v>0</v>
      </c>
    </row>
    <row r="28" spans="1:9" ht="0.75" customHeight="1">
      <c r="A28" s="384"/>
      <c r="B28" s="384"/>
      <c r="C28" s="384"/>
      <c r="D28" s="384"/>
      <c r="E28" s="384"/>
      <c r="F28" s="384"/>
    </row>
    <row r="29" spans="1:9" ht="12.75" customHeight="1">
      <c r="A29" s="384"/>
      <c r="B29" s="384"/>
      <c r="C29" s="384"/>
      <c r="D29" s="384"/>
      <c r="E29" s="384"/>
      <c r="F29" s="384"/>
    </row>
    <row r="30" spans="1:9" ht="10.95" customHeight="1">
      <c r="A30" s="384"/>
      <c r="B30" s="384"/>
      <c r="C30" s="384"/>
      <c r="D30" s="384"/>
      <c r="E30" s="384"/>
      <c r="F30" s="384"/>
    </row>
    <row r="31" spans="1:9" ht="10.199999999999999" customHeight="1" thickBot="1">
      <c r="B31" s="281"/>
    </row>
    <row r="32" spans="1:9" ht="13.8" thickTop="1"/>
    <row r="37" ht="12.75" hidden="1" customHeight="1"/>
    <row r="38" ht="12.75" hidden="1" customHeight="1"/>
  </sheetData>
  <mergeCells count="55">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 ref="F12:F13"/>
    <mergeCell ref="F18:F19"/>
    <mergeCell ref="A14:A15"/>
    <mergeCell ref="C14:C15"/>
    <mergeCell ref="D14:D15"/>
    <mergeCell ref="E14:E15"/>
    <mergeCell ref="F14:F15"/>
    <mergeCell ref="A16:A17"/>
    <mergeCell ref="E18:E19"/>
    <mergeCell ref="A12:A13"/>
    <mergeCell ref="C12:C13"/>
    <mergeCell ref="D12:D13"/>
    <mergeCell ref="E12:E13"/>
    <mergeCell ref="A28:F30"/>
    <mergeCell ref="C16:C17"/>
    <mergeCell ref="D16:D17"/>
    <mergeCell ref="E16:E17"/>
    <mergeCell ref="F16:F17"/>
    <mergeCell ref="A18:A19"/>
    <mergeCell ref="C18:C19"/>
    <mergeCell ref="D18:D19"/>
    <mergeCell ref="A20:A21"/>
    <mergeCell ref="C20:C21"/>
    <mergeCell ref="D20:D21"/>
    <mergeCell ref="E20:E21"/>
    <mergeCell ref="F20:F21"/>
    <mergeCell ref="A22:A23"/>
    <mergeCell ref="C22:C23"/>
    <mergeCell ref="D22:D23"/>
    <mergeCell ref="E22:E23"/>
    <mergeCell ref="F22:F23"/>
    <mergeCell ref="A24:A25"/>
    <mergeCell ref="C24:C25"/>
    <mergeCell ref="D24:D25"/>
    <mergeCell ref="E24:E25"/>
    <mergeCell ref="F24:F25"/>
  </mergeCells>
  <pageMargins left="0.70866141732283472" right="0.70866141732283472" top="0.74803149606299213" bottom="0.74803149606299213" header="0.31496062992125984" footer="0.31496062992125984"/>
  <pageSetup paperSize="9" scale="67" fitToHeight="17"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6"/>
  <sheetViews>
    <sheetView workbookViewId="0">
      <selection activeCell="E6" sqref="E6:E41"/>
    </sheetView>
  </sheetViews>
  <sheetFormatPr defaultColWidth="9.109375" defaultRowHeight="13.2"/>
  <cols>
    <col min="1" max="1" width="5.109375" style="32" customWidth="1"/>
    <col min="2" max="2" width="72.109375" style="33" customWidth="1"/>
    <col min="3" max="3" width="11" style="32" bestFit="1" customWidth="1"/>
    <col min="4" max="4" width="13.6640625" style="31" customWidth="1"/>
    <col min="5" max="5" width="14.109375" style="31" bestFit="1" customWidth="1"/>
    <col min="6" max="6" width="16.5546875" style="31" customWidth="1"/>
    <col min="7" max="7" width="0.88671875" style="31" customWidth="1"/>
    <col min="8" max="16384" width="9.109375" style="31"/>
  </cols>
  <sheetData>
    <row r="1" spans="1:7" ht="47.25" customHeight="1" thickBot="1">
      <c r="A1" s="400" t="s">
        <v>284</v>
      </c>
      <c r="B1" s="401"/>
      <c r="C1" s="401"/>
      <c r="D1" s="401"/>
      <c r="E1" s="401"/>
      <c r="F1" s="402"/>
    </row>
    <row r="2" spans="1:7" ht="20.25" customHeight="1" thickBot="1">
      <c r="A2" s="390"/>
      <c r="B2" s="391"/>
      <c r="C2" s="391"/>
      <c r="D2" s="391"/>
      <c r="E2" s="391"/>
      <c r="F2" s="392"/>
    </row>
    <row r="3" spans="1:7" ht="43.5" customHeight="1" thickBot="1">
      <c r="A3" s="44" t="s">
        <v>33</v>
      </c>
      <c r="B3" s="43" t="s">
        <v>285</v>
      </c>
      <c r="C3" s="42" t="s">
        <v>286</v>
      </c>
      <c r="D3" s="42" t="s">
        <v>287</v>
      </c>
      <c r="E3" s="42" t="s">
        <v>448</v>
      </c>
      <c r="F3" s="41" t="s">
        <v>449</v>
      </c>
    </row>
    <row r="4" spans="1:7" s="39" customFormat="1" ht="20.25" customHeight="1" thickBot="1">
      <c r="A4" s="393" t="s">
        <v>113</v>
      </c>
      <c r="B4" s="394"/>
      <c r="C4" s="394"/>
      <c r="D4" s="394"/>
      <c r="E4" s="394"/>
      <c r="F4" s="395"/>
    </row>
    <row r="5" spans="1:7" s="39" customFormat="1" ht="20.25" customHeight="1" thickBot="1">
      <c r="A5" s="151"/>
      <c r="B5" s="393" t="s">
        <v>44</v>
      </c>
      <c r="C5" s="396"/>
      <c r="D5" s="396"/>
      <c r="E5" s="396"/>
      <c r="F5" s="397"/>
      <c r="G5" s="50"/>
    </row>
    <row r="6" spans="1:7" s="39" customFormat="1" ht="15.9" customHeight="1">
      <c r="A6" s="380">
        <v>1</v>
      </c>
      <c r="B6" s="40" t="s">
        <v>444</v>
      </c>
      <c r="C6" s="382" t="s">
        <v>14</v>
      </c>
      <c r="D6" s="382">
        <v>60</v>
      </c>
      <c r="E6" s="398"/>
      <c r="F6" s="385">
        <f>D6*E6</f>
        <v>0</v>
      </c>
    </row>
    <row r="7" spans="1:7" s="39" customFormat="1" ht="15.9" customHeight="1" thickBot="1">
      <c r="A7" s="381"/>
      <c r="B7" s="51" t="s">
        <v>445</v>
      </c>
      <c r="C7" s="383"/>
      <c r="D7" s="383"/>
      <c r="E7" s="399"/>
      <c r="F7" s="386"/>
    </row>
    <row r="8" spans="1:7" s="39" customFormat="1" ht="26.4">
      <c r="A8" s="380">
        <v>2</v>
      </c>
      <c r="B8" s="40" t="s">
        <v>289</v>
      </c>
      <c r="C8" s="382" t="s">
        <v>31</v>
      </c>
      <c r="D8" s="382">
        <v>1</v>
      </c>
      <c r="E8" s="382"/>
      <c r="F8" s="385">
        <f>D8*E8</f>
        <v>0</v>
      </c>
    </row>
    <row r="9" spans="1:7" s="39" customFormat="1" ht="42.75" customHeight="1" thickBot="1">
      <c r="A9" s="381"/>
      <c r="B9" s="51" t="s">
        <v>46</v>
      </c>
      <c r="C9" s="383"/>
      <c r="D9" s="383"/>
      <c r="E9" s="383"/>
      <c r="F9" s="386"/>
    </row>
    <row r="10" spans="1:7" s="39" customFormat="1">
      <c r="A10" s="380">
        <v>3</v>
      </c>
      <c r="B10" s="186" t="s">
        <v>292</v>
      </c>
      <c r="C10" s="382" t="s">
        <v>31</v>
      </c>
      <c r="D10" s="382">
        <v>1</v>
      </c>
      <c r="E10" s="382"/>
      <c r="F10" s="385">
        <f>D10*E10</f>
        <v>0</v>
      </c>
    </row>
    <row r="11" spans="1:7" s="39" customFormat="1" ht="33.6" customHeight="1" thickBot="1">
      <c r="A11" s="381"/>
      <c r="B11" s="187" t="s">
        <v>290</v>
      </c>
      <c r="C11" s="383"/>
      <c r="D11" s="383"/>
      <c r="E11" s="383"/>
      <c r="F11" s="386"/>
    </row>
    <row r="12" spans="1:7" s="39" customFormat="1">
      <c r="A12" s="380">
        <v>4</v>
      </c>
      <c r="B12" s="186" t="s">
        <v>293</v>
      </c>
      <c r="C12" s="382" t="s">
        <v>31</v>
      </c>
      <c r="D12" s="382">
        <v>2</v>
      </c>
      <c r="E12" s="382"/>
      <c r="F12" s="385">
        <f>D12*E12</f>
        <v>0</v>
      </c>
    </row>
    <row r="13" spans="1:7" s="39" customFormat="1" ht="45.6" customHeight="1" thickBot="1">
      <c r="A13" s="381"/>
      <c r="B13" s="187" t="s">
        <v>291</v>
      </c>
      <c r="C13" s="383"/>
      <c r="D13" s="383"/>
      <c r="E13" s="383"/>
      <c r="F13" s="386"/>
    </row>
    <row r="14" spans="1:7" s="39" customFormat="1">
      <c r="A14" s="380">
        <v>5</v>
      </c>
      <c r="B14" s="186" t="s">
        <v>294</v>
      </c>
      <c r="C14" s="382" t="s">
        <v>31</v>
      </c>
      <c r="D14" s="382">
        <v>1</v>
      </c>
      <c r="E14" s="382"/>
      <c r="F14" s="385">
        <f>D14*E14</f>
        <v>0</v>
      </c>
    </row>
    <row r="15" spans="1:7" s="39" customFormat="1" ht="45.6" thickBot="1">
      <c r="A15" s="381"/>
      <c r="B15" s="210" t="s">
        <v>400</v>
      </c>
      <c r="C15" s="383"/>
      <c r="D15" s="383"/>
      <c r="E15" s="383"/>
      <c r="F15" s="386"/>
    </row>
    <row r="16" spans="1:7" s="39" customFormat="1" ht="15.9" customHeight="1">
      <c r="A16" s="380">
        <v>6</v>
      </c>
      <c r="B16" s="186" t="s">
        <v>172</v>
      </c>
      <c r="C16" s="382" t="s">
        <v>14</v>
      </c>
      <c r="D16" s="382">
        <v>49</v>
      </c>
      <c r="E16" s="398"/>
      <c r="F16" s="385">
        <f>D16*E16</f>
        <v>0</v>
      </c>
    </row>
    <row r="17" spans="1:6" s="39" customFormat="1" ht="15.9" customHeight="1" thickBot="1">
      <c r="A17" s="381"/>
      <c r="B17" s="188" t="s">
        <v>173</v>
      </c>
      <c r="C17" s="383"/>
      <c r="D17" s="383"/>
      <c r="E17" s="399"/>
      <c r="F17" s="386"/>
    </row>
    <row r="18" spans="1:6" s="39" customFormat="1" ht="26.4">
      <c r="A18" s="380">
        <v>7</v>
      </c>
      <c r="B18" s="186" t="s">
        <v>398</v>
      </c>
      <c r="C18" s="382" t="s">
        <v>14</v>
      </c>
      <c r="D18" s="382">
        <v>1410</v>
      </c>
      <c r="E18" s="382"/>
      <c r="F18" s="385">
        <f>D18*E18</f>
        <v>0</v>
      </c>
    </row>
    <row r="19" spans="1:6" s="39" customFormat="1" ht="43.95" customHeight="1" thickBot="1">
      <c r="A19" s="381"/>
      <c r="B19" s="188" t="s">
        <v>399</v>
      </c>
      <c r="C19" s="383"/>
      <c r="D19" s="383"/>
      <c r="E19" s="383"/>
      <c r="F19" s="386"/>
    </row>
    <row r="20" spans="1:6" ht="42.6" customHeight="1">
      <c r="A20" s="380">
        <v>8</v>
      </c>
      <c r="B20" s="186" t="s">
        <v>397</v>
      </c>
      <c r="C20" s="382" t="s">
        <v>14</v>
      </c>
      <c r="D20" s="382">
        <v>1510</v>
      </c>
      <c r="E20" s="382"/>
      <c r="F20" s="385">
        <f>D20*E20</f>
        <v>0</v>
      </c>
    </row>
    <row r="21" spans="1:6" ht="45" customHeight="1" thickBot="1">
      <c r="A21" s="381"/>
      <c r="B21" s="188" t="s">
        <v>396</v>
      </c>
      <c r="C21" s="383"/>
      <c r="D21" s="383"/>
      <c r="E21" s="383"/>
      <c r="F21" s="386"/>
    </row>
    <row r="22" spans="1:6" ht="22.8" customHeight="1">
      <c r="A22" s="380">
        <v>9</v>
      </c>
      <c r="B22" s="186" t="s">
        <v>295</v>
      </c>
      <c r="C22" s="382" t="s">
        <v>14</v>
      </c>
      <c r="D22" s="382">
        <v>2920</v>
      </c>
      <c r="E22" s="382"/>
      <c r="F22" s="385">
        <f>D22*E22</f>
        <v>0</v>
      </c>
    </row>
    <row r="23" spans="1:6" ht="21.6" customHeight="1" thickBot="1">
      <c r="A23" s="381"/>
      <c r="B23" s="51" t="s">
        <v>139</v>
      </c>
      <c r="C23" s="383"/>
      <c r="D23" s="383"/>
      <c r="E23" s="383"/>
      <c r="F23" s="386"/>
    </row>
    <row r="24" spans="1:6" ht="30" customHeight="1">
      <c r="A24" s="380">
        <v>10</v>
      </c>
      <c r="B24" s="40" t="s">
        <v>394</v>
      </c>
      <c r="C24" s="382" t="s">
        <v>32</v>
      </c>
      <c r="D24" s="382">
        <f>38+26+16+9</f>
        <v>89</v>
      </c>
      <c r="E24" s="382"/>
      <c r="F24" s="385">
        <f>D24*E24</f>
        <v>0</v>
      </c>
    </row>
    <row r="25" spans="1:6" ht="30" customHeight="1" thickBot="1">
      <c r="A25" s="381"/>
      <c r="B25" s="51" t="s">
        <v>395</v>
      </c>
      <c r="C25" s="383"/>
      <c r="D25" s="383"/>
      <c r="E25" s="383"/>
      <c r="F25" s="386"/>
    </row>
    <row r="26" spans="1:6" ht="27" customHeight="1">
      <c r="A26" s="380">
        <v>11</v>
      </c>
      <c r="B26" s="40" t="s">
        <v>393</v>
      </c>
      <c r="C26" s="382" t="s">
        <v>31</v>
      </c>
      <c r="D26" s="382">
        <v>20</v>
      </c>
      <c r="E26" s="382"/>
      <c r="F26" s="385">
        <f>D26*E26</f>
        <v>0</v>
      </c>
    </row>
    <row r="27" spans="1:6" ht="30" customHeight="1" thickBot="1">
      <c r="A27" s="381"/>
      <c r="B27" s="51" t="s">
        <v>392</v>
      </c>
      <c r="C27" s="383"/>
      <c r="D27" s="383"/>
      <c r="E27" s="383"/>
      <c r="F27" s="386"/>
    </row>
    <row r="28" spans="1:6" ht="30" customHeight="1">
      <c r="A28" s="380">
        <v>12</v>
      </c>
      <c r="B28" s="40" t="s">
        <v>391</v>
      </c>
      <c r="C28" s="382" t="s">
        <v>31</v>
      </c>
      <c r="D28" s="382">
        <v>29</v>
      </c>
      <c r="E28" s="382"/>
      <c r="F28" s="385">
        <f>D28*E28</f>
        <v>0</v>
      </c>
    </row>
    <row r="29" spans="1:6" ht="30" customHeight="1" thickBot="1">
      <c r="A29" s="381"/>
      <c r="B29" s="51" t="s">
        <v>390</v>
      </c>
      <c r="C29" s="383"/>
      <c r="D29" s="383"/>
      <c r="E29" s="383"/>
      <c r="F29" s="386"/>
    </row>
    <row r="30" spans="1:6" ht="30" customHeight="1">
      <c r="A30" s="380">
        <v>13</v>
      </c>
      <c r="B30" s="40" t="s">
        <v>389</v>
      </c>
      <c r="C30" s="382" t="s">
        <v>30</v>
      </c>
      <c r="D30" s="382">
        <v>128</v>
      </c>
      <c r="E30" s="405"/>
      <c r="F30" s="385">
        <f>D30*E30</f>
        <v>0</v>
      </c>
    </row>
    <row r="31" spans="1:6" ht="31.2" customHeight="1" thickBot="1">
      <c r="A31" s="381"/>
      <c r="B31" s="51" t="s">
        <v>388</v>
      </c>
      <c r="C31" s="383"/>
      <c r="D31" s="383"/>
      <c r="E31" s="406"/>
      <c r="F31" s="386"/>
    </row>
    <row r="32" spans="1:6" ht="39.6">
      <c r="A32" s="380">
        <v>14</v>
      </c>
      <c r="B32" s="211" t="s">
        <v>386</v>
      </c>
      <c r="C32" s="382" t="s">
        <v>30</v>
      </c>
      <c r="D32" s="382">
        <v>29</v>
      </c>
      <c r="E32" s="398"/>
      <c r="F32" s="385">
        <f>D32*E32</f>
        <v>0</v>
      </c>
    </row>
    <row r="33" spans="1:6" ht="44.25" customHeight="1" thickBot="1">
      <c r="A33" s="381"/>
      <c r="B33" s="51" t="s">
        <v>387</v>
      </c>
      <c r="C33" s="383"/>
      <c r="D33" s="383"/>
      <c r="E33" s="399"/>
      <c r="F33" s="386"/>
    </row>
    <row r="34" spans="1:6">
      <c r="A34" s="380">
        <v>15</v>
      </c>
      <c r="B34" s="275" t="s">
        <v>411</v>
      </c>
      <c r="C34" s="382" t="s">
        <v>30</v>
      </c>
      <c r="D34" s="382">
        <v>18</v>
      </c>
      <c r="E34" s="405"/>
      <c r="F34" s="385">
        <f>D34*E34</f>
        <v>0</v>
      </c>
    </row>
    <row r="35" spans="1:6" ht="21" customHeight="1" thickBot="1">
      <c r="A35" s="381"/>
      <c r="B35" s="275" t="s">
        <v>412</v>
      </c>
      <c r="C35" s="383"/>
      <c r="D35" s="383"/>
      <c r="E35" s="406"/>
      <c r="F35" s="386"/>
    </row>
    <row r="36" spans="1:6" ht="15.9" customHeight="1">
      <c r="A36" s="380">
        <v>16</v>
      </c>
      <c r="B36" s="40" t="s">
        <v>296</v>
      </c>
      <c r="C36" s="382" t="s">
        <v>29</v>
      </c>
      <c r="D36" s="382">
        <v>84</v>
      </c>
      <c r="E36" s="405"/>
      <c r="F36" s="385">
        <f>D36*E36</f>
        <v>0</v>
      </c>
    </row>
    <row r="37" spans="1:6" ht="15.9" customHeight="1" thickBot="1">
      <c r="A37" s="381"/>
      <c r="B37" s="51" t="s">
        <v>47</v>
      </c>
      <c r="C37" s="383"/>
      <c r="D37" s="383"/>
      <c r="E37" s="406"/>
      <c r="F37" s="386"/>
    </row>
    <row r="38" spans="1:6" ht="17.399999999999999" customHeight="1">
      <c r="A38" s="380">
        <v>17</v>
      </c>
      <c r="B38" s="122" t="s">
        <v>155</v>
      </c>
      <c r="C38" s="382" t="s">
        <v>29</v>
      </c>
      <c r="D38" s="382">
        <v>1</v>
      </c>
      <c r="E38" s="382"/>
      <c r="F38" s="385">
        <f>D38*E38</f>
        <v>0</v>
      </c>
    </row>
    <row r="39" spans="1:6" ht="17.399999999999999" customHeight="1" thickBot="1">
      <c r="A39" s="381"/>
      <c r="B39" s="121" t="s">
        <v>297</v>
      </c>
      <c r="C39" s="383"/>
      <c r="D39" s="383"/>
      <c r="E39" s="383"/>
      <c r="F39" s="386"/>
    </row>
    <row r="40" spans="1:6">
      <c r="A40" s="380">
        <v>18</v>
      </c>
      <c r="B40" s="40" t="s">
        <v>112</v>
      </c>
      <c r="C40" s="382" t="s">
        <v>28</v>
      </c>
      <c r="D40" s="382">
        <v>1</v>
      </c>
      <c r="E40" s="382"/>
      <c r="F40" s="385">
        <f>D40*E40</f>
        <v>0</v>
      </c>
    </row>
    <row r="41" spans="1:6" ht="28.2" customHeight="1" thickBot="1">
      <c r="A41" s="381"/>
      <c r="B41" s="51" t="s">
        <v>122</v>
      </c>
      <c r="C41" s="383"/>
      <c r="D41" s="383"/>
      <c r="E41" s="383"/>
      <c r="F41" s="386"/>
    </row>
    <row r="42" spans="1:6" ht="19.2" customHeight="1">
      <c r="A42" s="37"/>
      <c r="B42" s="38"/>
      <c r="C42" s="37"/>
      <c r="D42" s="36"/>
      <c r="E42" s="36"/>
      <c r="F42" s="35"/>
    </row>
    <row r="43" spans="1:6" ht="15.75" customHeight="1" thickBot="1">
      <c r="A43" s="31"/>
      <c r="B43" s="140"/>
      <c r="C43" s="140"/>
      <c r="D43" s="140"/>
      <c r="E43" s="140" t="s">
        <v>45</v>
      </c>
      <c r="F43" s="226">
        <f>SUM(F6:F41)</f>
        <v>0</v>
      </c>
    </row>
    <row r="44" spans="1:6" ht="18" customHeight="1">
      <c r="A44" s="403"/>
      <c r="B44" s="403"/>
      <c r="C44" s="403"/>
      <c r="D44" s="403"/>
      <c r="E44" s="403"/>
      <c r="F44" s="34"/>
    </row>
    <row r="45" spans="1:6" ht="17.25" customHeight="1" thickBot="1">
      <c r="A45" s="404"/>
      <c r="B45" s="404"/>
      <c r="C45" s="404"/>
      <c r="D45" s="404"/>
      <c r="E45" s="404"/>
      <c r="F45" s="34"/>
    </row>
    <row r="46" spans="1:6" ht="13.8" thickTop="1"/>
    <row r="47" spans="1:6" ht="12" customHeight="1"/>
    <row r="48" spans="1:6" ht="0.75" customHeight="1">
      <c r="A48" s="384"/>
      <c r="B48" s="384"/>
      <c r="C48" s="384"/>
      <c r="D48" s="384"/>
      <c r="E48" s="384"/>
      <c r="F48" s="384"/>
    </row>
    <row r="49" spans="1:6" ht="12.75" customHeight="1">
      <c r="A49" s="384"/>
      <c r="B49" s="384"/>
      <c r="C49" s="384"/>
      <c r="D49" s="384"/>
      <c r="E49" s="384"/>
      <c r="F49" s="384"/>
    </row>
    <row r="50" spans="1:6" ht="0.75" customHeight="1">
      <c r="A50" s="384"/>
      <c r="B50" s="384"/>
      <c r="C50" s="384"/>
      <c r="D50" s="384"/>
      <c r="E50" s="384"/>
      <c r="F50" s="384"/>
    </row>
    <row r="55" spans="1:6" ht="12.75" hidden="1" customHeight="1"/>
    <row r="56" spans="1:6" ht="12.75" hidden="1" customHeight="1"/>
  </sheetData>
  <mergeCells count="97">
    <mergeCell ref="A12:A13"/>
    <mergeCell ref="C12:C13"/>
    <mergeCell ref="D12:D13"/>
    <mergeCell ref="E12:E13"/>
    <mergeCell ref="F12:F13"/>
    <mergeCell ref="A10:A11"/>
    <mergeCell ref="C10:C11"/>
    <mergeCell ref="D10:D11"/>
    <mergeCell ref="E10:E11"/>
    <mergeCell ref="F10:F11"/>
    <mergeCell ref="A14:A15"/>
    <mergeCell ref="C14:C15"/>
    <mergeCell ref="D14:D15"/>
    <mergeCell ref="E14:E15"/>
    <mergeCell ref="F14:F15"/>
    <mergeCell ref="A22:A23"/>
    <mergeCell ref="C22:C23"/>
    <mergeCell ref="D22:D23"/>
    <mergeCell ref="E22:E23"/>
    <mergeCell ref="F22:F23"/>
    <mergeCell ref="A30:A31"/>
    <mergeCell ref="C30:C31"/>
    <mergeCell ref="A34:A35"/>
    <mergeCell ref="C34:C35"/>
    <mergeCell ref="D34:D35"/>
    <mergeCell ref="A32:A33"/>
    <mergeCell ref="C32:C33"/>
    <mergeCell ref="D32:D33"/>
    <mergeCell ref="D30:D31"/>
    <mergeCell ref="A48:F50"/>
    <mergeCell ref="A36:A37"/>
    <mergeCell ref="C36:C37"/>
    <mergeCell ref="D36:D37"/>
    <mergeCell ref="A38:A39"/>
    <mergeCell ref="D38:D39"/>
    <mergeCell ref="E38:E39"/>
    <mergeCell ref="F38:F39"/>
    <mergeCell ref="C38:C39"/>
    <mergeCell ref="F40:F41"/>
    <mergeCell ref="E40:E41"/>
    <mergeCell ref="F30:F31"/>
    <mergeCell ref="F24:F25"/>
    <mergeCell ref="F26:F27"/>
    <mergeCell ref="E30:E31"/>
    <mergeCell ref="E36:E37"/>
    <mergeCell ref="F36:F37"/>
    <mergeCell ref="E34:E35"/>
    <mergeCell ref="F34:F35"/>
    <mergeCell ref="E32:E33"/>
    <mergeCell ref="F32:F33"/>
    <mergeCell ref="F28:F29"/>
    <mergeCell ref="E26:E27"/>
    <mergeCell ref="E24:E25"/>
    <mergeCell ref="A20:A21"/>
    <mergeCell ref="A24:A25"/>
    <mergeCell ref="A44:E44"/>
    <mergeCell ref="A45:E45"/>
    <mergeCell ref="A26:A27"/>
    <mergeCell ref="C26:C27"/>
    <mergeCell ref="A40:A41"/>
    <mergeCell ref="C40:C41"/>
    <mergeCell ref="D40:D41"/>
    <mergeCell ref="D26:D27"/>
    <mergeCell ref="A28:A29"/>
    <mergeCell ref="C28:C29"/>
    <mergeCell ref="D28:D29"/>
    <mergeCell ref="E28:E29"/>
    <mergeCell ref="C24:C25"/>
    <mergeCell ref="D24:D25"/>
    <mergeCell ref="A18:A19"/>
    <mergeCell ref="C18:C19"/>
    <mergeCell ref="D18:D19"/>
    <mergeCell ref="A16:A17"/>
    <mergeCell ref="C16:C17"/>
    <mergeCell ref="D16:D17"/>
    <mergeCell ref="A1:F1"/>
    <mergeCell ref="A2:F2"/>
    <mergeCell ref="A4:F4"/>
    <mergeCell ref="B5:F5"/>
    <mergeCell ref="A6:A7"/>
    <mergeCell ref="C6:C7"/>
    <mergeCell ref="D6:D7"/>
    <mergeCell ref="E6:E7"/>
    <mergeCell ref="F6:F7"/>
    <mergeCell ref="C20:C21"/>
    <mergeCell ref="D20:D21"/>
    <mergeCell ref="E20:E21"/>
    <mergeCell ref="E16:E17"/>
    <mergeCell ref="F16:F17"/>
    <mergeCell ref="F20:F21"/>
    <mergeCell ref="E18:E19"/>
    <mergeCell ref="F18:F19"/>
    <mergeCell ref="A8:A9"/>
    <mergeCell ref="C8:C9"/>
    <mergeCell ref="D8:D9"/>
    <mergeCell ref="E8:E9"/>
    <mergeCell ref="F8:F9"/>
  </mergeCells>
  <pageMargins left="0.25" right="0.25" top="0.75" bottom="0.75" header="0.3" footer="0.3"/>
  <pageSetup paperSize="9" scale="75" fitToHeight="14"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5"/>
  <sheetViews>
    <sheetView view="pageBreakPreview" topLeftCell="A58" zoomScaleNormal="115" zoomScaleSheetLayoutView="100" workbookViewId="0">
      <selection activeCell="E60" sqref="E60:E69"/>
    </sheetView>
  </sheetViews>
  <sheetFormatPr defaultColWidth="9.109375" defaultRowHeight="13.2"/>
  <cols>
    <col min="1" max="1" width="9.109375" style="67"/>
    <col min="2" max="2" width="78.44140625" style="67" bestFit="1" customWidth="1"/>
    <col min="3" max="3" width="9.109375" style="67"/>
    <col min="4" max="4" width="9.109375" style="68"/>
    <col min="5" max="5" width="10.33203125" style="69" bestFit="1" customWidth="1"/>
    <col min="6" max="6" width="18.33203125" style="70" customWidth="1"/>
    <col min="7" max="16384" width="9.109375" style="71"/>
  </cols>
  <sheetData>
    <row r="1" spans="1:6" s="7" customFormat="1" ht="15.6" thickBot="1">
      <c r="A1" s="407" t="s">
        <v>298</v>
      </c>
      <c r="B1" s="408"/>
      <c r="C1" s="408"/>
      <c r="D1" s="408"/>
      <c r="E1" s="408"/>
      <c r="F1" s="409"/>
    </row>
    <row r="2" spans="1:6" s="7" customFormat="1" ht="15.6" thickBot="1">
      <c r="A2" s="407" t="s">
        <v>143</v>
      </c>
      <c r="B2" s="408"/>
      <c r="C2" s="408"/>
      <c r="D2" s="408"/>
      <c r="E2" s="408"/>
      <c r="F2" s="409"/>
    </row>
    <row r="3" spans="1:6" s="7" customFormat="1" ht="18" thickBot="1">
      <c r="A3" s="410" t="s">
        <v>299</v>
      </c>
      <c r="B3" s="411"/>
      <c r="C3" s="411"/>
      <c r="D3" s="411"/>
      <c r="E3" s="411"/>
      <c r="F3" s="412"/>
    </row>
    <row r="4" spans="1:6" s="7" customFormat="1" ht="27" thickBot="1">
      <c r="A4" s="413" t="s">
        <v>90</v>
      </c>
      <c r="B4" s="414"/>
      <c r="C4" s="72" t="s">
        <v>66</v>
      </c>
      <c r="D4" s="73" t="s">
        <v>67</v>
      </c>
      <c r="E4" s="73" t="s">
        <v>450</v>
      </c>
      <c r="F4" s="74" t="s">
        <v>451</v>
      </c>
    </row>
    <row r="5" spans="1:6" s="7" customFormat="1" ht="15.6">
      <c r="A5" s="75" t="s">
        <v>69</v>
      </c>
      <c r="B5" s="415" t="s">
        <v>70</v>
      </c>
      <c r="C5" s="415"/>
      <c r="D5" s="415"/>
      <c r="E5" s="415"/>
      <c r="F5" s="415"/>
    </row>
    <row r="6" spans="1:6" s="7" customFormat="1" ht="30" customHeight="1">
      <c r="A6" s="416">
        <v>1</v>
      </c>
      <c r="B6" s="76" t="s">
        <v>300</v>
      </c>
      <c r="C6" s="77" t="s">
        <v>71</v>
      </c>
      <c r="D6" s="418">
        <f>70*0.3*0.6</f>
        <v>12.6</v>
      </c>
      <c r="E6" s="420"/>
      <c r="F6" s="420">
        <f>+D6*E6</f>
        <v>0</v>
      </c>
    </row>
    <row r="7" spans="1:6" s="7" customFormat="1" ht="30" customHeight="1">
      <c r="A7" s="417"/>
      <c r="B7" s="76" t="s">
        <v>72</v>
      </c>
      <c r="C7" s="77" t="s">
        <v>73</v>
      </c>
      <c r="D7" s="419"/>
      <c r="E7" s="421"/>
      <c r="F7" s="421"/>
    </row>
    <row r="8" spans="1:6" ht="79.2">
      <c r="A8" s="416">
        <v>2</v>
      </c>
      <c r="B8" s="78" t="s">
        <v>385</v>
      </c>
      <c r="C8" s="416" t="s">
        <v>14</v>
      </c>
      <c r="D8" s="418"/>
      <c r="E8" s="418"/>
      <c r="F8" s="418"/>
    </row>
    <row r="9" spans="1:6" ht="92.4">
      <c r="A9" s="417"/>
      <c r="B9" s="78" t="s">
        <v>384</v>
      </c>
      <c r="C9" s="422"/>
      <c r="D9" s="423"/>
      <c r="E9" s="423"/>
      <c r="F9" s="423"/>
    </row>
    <row r="10" spans="1:6" ht="39.6">
      <c r="A10" s="416">
        <v>3</v>
      </c>
      <c r="B10" s="78" t="s">
        <v>302</v>
      </c>
      <c r="C10" s="422"/>
      <c r="D10" s="423"/>
      <c r="E10" s="423"/>
      <c r="F10" s="423"/>
    </row>
    <row r="11" spans="1:6" ht="52.8">
      <c r="A11" s="417"/>
      <c r="B11" s="78" t="s">
        <v>301</v>
      </c>
      <c r="C11" s="422"/>
      <c r="D11" s="419"/>
      <c r="E11" s="419"/>
      <c r="F11" s="419"/>
    </row>
    <row r="12" spans="1:6">
      <c r="A12" s="416">
        <v>4</v>
      </c>
      <c r="B12" s="78" t="s">
        <v>303</v>
      </c>
      <c r="C12" s="422"/>
      <c r="D12" s="418">
        <v>120</v>
      </c>
      <c r="E12" s="420"/>
      <c r="F12" s="420">
        <f>+D12*E12</f>
        <v>0</v>
      </c>
    </row>
    <row r="13" spans="1:6">
      <c r="A13" s="417"/>
      <c r="B13" s="78" t="s">
        <v>174</v>
      </c>
      <c r="C13" s="422"/>
      <c r="D13" s="419"/>
      <c r="E13" s="421"/>
      <c r="F13" s="421"/>
    </row>
    <row r="14" spans="1:6">
      <c r="A14" s="416">
        <v>5</v>
      </c>
      <c r="B14" s="78" t="s">
        <v>304</v>
      </c>
      <c r="C14" s="422"/>
      <c r="D14" s="418">
        <v>134</v>
      </c>
      <c r="E14" s="420"/>
      <c r="F14" s="420">
        <f>+D14*E14</f>
        <v>0</v>
      </c>
    </row>
    <row r="15" spans="1:6">
      <c r="A15" s="417"/>
      <c r="B15" s="78" t="s">
        <v>92</v>
      </c>
      <c r="C15" s="422"/>
      <c r="D15" s="419"/>
      <c r="E15" s="421"/>
      <c r="F15" s="421"/>
    </row>
    <row r="16" spans="1:6">
      <c r="A16" s="416">
        <v>6</v>
      </c>
      <c r="B16" s="78" t="s">
        <v>305</v>
      </c>
      <c r="C16" s="422"/>
      <c r="D16" s="418">
        <v>84</v>
      </c>
      <c r="E16" s="420"/>
      <c r="F16" s="420">
        <f>+D16*E16</f>
        <v>0</v>
      </c>
    </row>
    <row r="17" spans="1:6">
      <c r="A17" s="417"/>
      <c r="B17" s="78" t="s">
        <v>91</v>
      </c>
      <c r="C17" s="422"/>
      <c r="D17" s="419"/>
      <c r="E17" s="421"/>
      <c r="F17" s="421"/>
    </row>
    <row r="18" spans="1:6">
      <c r="A18" s="416">
        <v>7</v>
      </c>
      <c r="B18" s="78" t="s">
        <v>144</v>
      </c>
      <c r="C18" s="422"/>
      <c r="D18" s="418">
        <v>105</v>
      </c>
      <c r="E18" s="420"/>
      <c r="F18" s="420">
        <f>+D18*E18</f>
        <v>0</v>
      </c>
    </row>
    <row r="19" spans="1:6">
      <c r="A19" s="417"/>
      <c r="B19" s="78" t="s">
        <v>145</v>
      </c>
      <c r="C19" s="422"/>
      <c r="D19" s="419"/>
      <c r="E19" s="421"/>
      <c r="F19" s="421"/>
    </row>
    <row r="20" spans="1:6">
      <c r="A20" s="416">
        <v>8</v>
      </c>
      <c r="B20" s="78" t="s">
        <v>306</v>
      </c>
      <c r="C20" s="422"/>
      <c r="D20" s="418">
        <v>40</v>
      </c>
      <c r="E20" s="420"/>
      <c r="F20" s="420">
        <f>+D20*E20</f>
        <v>0</v>
      </c>
    </row>
    <row r="21" spans="1:6">
      <c r="A21" s="417"/>
      <c r="B21" s="78" t="s">
        <v>93</v>
      </c>
      <c r="C21" s="422"/>
      <c r="D21" s="419"/>
      <c r="E21" s="421"/>
      <c r="F21" s="421"/>
    </row>
    <row r="22" spans="1:6">
      <c r="A22" s="416">
        <v>9</v>
      </c>
      <c r="B22" s="78" t="s">
        <v>307</v>
      </c>
      <c r="C22" s="84" t="s">
        <v>77</v>
      </c>
      <c r="D22" s="418">
        <v>30</v>
      </c>
      <c r="E22" s="420"/>
      <c r="F22" s="420">
        <f>+D22*E22</f>
        <v>0</v>
      </c>
    </row>
    <row r="23" spans="1:6">
      <c r="A23" s="417"/>
      <c r="B23" s="78" t="s">
        <v>120</v>
      </c>
      <c r="C23" s="84" t="s">
        <v>78</v>
      </c>
      <c r="D23" s="419"/>
      <c r="E23" s="421"/>
      <c r="F23" s="421"/>
    </row>
    <row r="24" spans="1:6">
      <c r="A24" s="416">
        <v>10</v>
      </c>
      <c r="B24" s="78" t="s">
        <v>308</v>
      </c>
      <c r="C24" s="84" t="s">
        <v>77</v>
      </c>
      <c r="D24" s="418">
        <v>8</v>
      </c>
      <c r="E24" s="420"/>
      <c r="F24" s="420">
        <f>+D24*E24</f>
        <v>0</v>
      </c>
    </row>
    <row r="25" spans="1:6">
      <c r="A25" s="417"/>
      <c r="B25" s="78" t="s">
        <v>121</v>
      </c>
      <c r="C25" s="84" t="s">
        <v>78</v>
      </c>
      <c r="D25" s="419"/>
      <c r="E25" s="421"/>
      <c r="F25" s="421"/>
    </row>
    <row r="26" spans="1:6">
      <c r="A26" s="416">
        <v>11</v>
      </c>
      <c r="B26" s="78" t="s">
        <v>309</v>
      </c>
      <c r="C26" s="84" t="s">
        <v>77</v>
      </c>
      <c r="D26" s="418">
        <v>1</v>
      </c>
      <c r="E26" s="420"/>
      <c r="F26" s="420">
        <f>+D26*E26</f>
        <v>0</v>
      </c>
    </row>
    <row r="27" spans="1:6">
      <c r="A27" s="417"/>
      <c r="B27" s="78" t="s">
        <v>175</v>
      </c>
      <c r="C27" s="84" t="s">
        <v>78</v>
      </c>
      <c r="D27" s="419"/>
      <c r="E27" s="421"/>
      <c r="F27" s="421"/>
    </row>
    <row r="28" spans="1:6" ht="26.4">
      <c r="A28" s="416">
        <v>12</v>
      </c>
      <c r="B28" s="78" t="s">
        <v>383</v>
      </c>
      <c r="C28" s="84" t="s">
        <v>77</v>
      </c>
      <c r="D28" s="418">
        <v>3</v>
      </c>
      <c r="E28" s="420"/>
      <c r="F28" s="420">
        <f>+D28*E28</f>
        <v>0</v>
      </c>
    </row>
    <row r="29" spans="1:6" ht="26.4">
      <c r="A29" s="417"/>
      <c r="B29" s="78" t="s">
        <v>382</v>
      </c>
      <c r="C29" s="84" t="s">
        <v>78</v>
      </c>
      <c r="D29" s="419"/>
      <c r="E29" s="421"/>
      <c r="F29" s="421"/>
    </row>
    <row r="30" spans="1:6" ht="26.4">
      <c r="A30" s="416">
        <v>13</v>
      </c>
      <c r="B30" s="78" t="s">
        <v>381</v>
      </c>
      <c r="C30" s="84" t="s">
        <v>77</v>
      </c>
      <c r="D30" s="418">
        <v>11</v>
      </c>
      <c r="E30" s="420"/>
      <c r="F30" s="420">
        <f>+D30*E30</f>
        <v>0</v>
      </c>
    </row>
    <row r="31" spans="1:6" ht="26.4">
      <c r="A31" s="417"/>
      <c r="B31" s="78" t="s">
        <v>380</v>
      </c>
      <c r="C31" s="84" t="s">
        <v>78</v>
      </c>
      <c r="D31" s="419"/>
      <c r="E31" s="421"/>
      <c r="F31" s="421"/>
    </row>
    <row r="32" spans="1:6" ht="26.4">
      <c r="A32" s="416">
        <v>14</v>
      </c>
      <c r="B32" s="118" t="s">
        <v>379</v>
      </c>
      <c r="C32" s="84" t="s">
        <v>77</v>
      </c>
      <c r="D32" s="418">
        <v>1</v>
      </c>
      <c r="E32" s="420"/>
      <c r="F32" s="420">
        <f>+D32*E32</f>
        <v>0</v>
      </c>
    </row>
    <row r="33" spans="1:6" ht="29.25" customHeight="1">
      <c r="A33" s="417"/>
      <c r="B33" s="78" t="s">
        <v>378</v>
      </c>
      <c r="C33" s="84" t="s">
        <v>78</v>
      </c>
      <c r="D33" s="419"/>
      <c r="E33" s="421"/>
      <c r="F33" s="421"/>
    </row>
    <row r="34" spans="1:6" ht="52.8">
      <c r="A34" s="416">
        <v>15</v>
      </c>
      <c r="B34" s="78" t="s">
        <v>377</v>
      </c>
      <c r="C34" s="84" t="s">
        <v>77</v>
      </c>
      <c r="D34" s="418">
        <v>7</v>
      </c>
      <c r="E34" s="420"/>
      <c r="F34" s="420">
        <f>+D34*E34</f>
        <v>0</v>
      </c>
    </row>
    <row r="35" spans="1:6" ht="79.2">
      <c r="A35" s="417"/>
      <c r="B35" s="78" t="s">
        <v>376</v>
      </c>
      <c r="C35" s="84" t="s">
        <v>78</v>
      </c>
      <c r="D35" s="419"/>
      <c r="E35" s="421"/>
      <c r="F35" s="421"/>
    </row>
    <row r="36" spans="1:6" ht="52.8">
      <c r="A36" s="416">
        <v>16</v>
      </c>
      <c r="B36" s="78" t="s">
        <v>375</v>
      </c>
      <c r="C36" s="84" t="s">
        <v>77</v>
      </c>
      <c r="D36" s="418">
        <v>12</v>
      </c>
      <c r="E36" s="420"/>
      <c r="F36" s="420">
        <f>+D36*E36</f>
        <v>0</v>
      </c>
    </row>
    <row r="37" spans="1:6" ht="92.4">
      <c r="A37" s="417"/>
      <c r="B37" s="78" t="s">
        <v>374</v>
      </c>
      <c r="C37" s="84" t="s">
        <v>78</v>
      </c>
      <c r="D37" s="419"/>
      <c r="E37" s="421"/>
      <c r="F37" s="421"/>
    </row>
    <row r="38" spans="1:6" ht="57" customHeight="1">
      <c r="A38" s="416">
        <v>17</v>
      </c>
      <c r="B38" s="78" t="s">
        <v>373</v>
      </c>
      <c r="C38" s="84" t="s">
        <v>77</v>
      </c>
      <c r="D38" s="418">
        <v>1</v>
      </c>
      <c r="E38" s="420"/>
      <c r="F38" s="420">
        <f>+D38*E38</f>
        <v>0</v>
      </c>
    </row>
    <row r="39" spans="1:6" ht="79.2">
      <c r="A39" s="417"/>
      <c r="B39" s="78" t="s">
        <v>372</v>
      </c>
      <c r="C39" s="84" t="s">
        <v>78</v>
      </c>
      <c r="D39" s="419"/>
      <c r="E39" s="421"/>
      <c r="F39" s="421"/>
    </row>
    <row r="40" spans="1:6" ht="92.25" customHeight="1">
      <c r="A40" s="416">
        <v>18</v>
      </c>
      <c r="B40" s="78" t="s">
        <v>371</v>
      </c>
      <c r="C40" s="84" t="s">
        <v>77</v>
      </c>
      <c r="D40" s="418">
        <v>8</v>
      </c>
      <c r="E40" s="420"/>
      <c r="F40" s="420">
        <f>+D40*E40</f>
        <v>0</v>
      </c>
    </row>
    <row r="41" spans="1:6" ht="117.75" customHeight="1">
      <c r="A41" s="417"/>
      <c r="B41" s="78" t="s">
        <v>370</v>
      </c>
      <c r="C41" s="84" t="s">
        <v>78</v>
      </c>
      <c r="D41" s="419"/>
      <c r="E41" s="421"/>
      <c r="F41" s="421"/>
    </row>
    <row r="42" spans="1:6" ht="50.25" customHeight="1">
      <c r="A42" s="416">
        <v>19</v>
      </c>
      <c r="B42" s="189" t="s">
        <v>369</v>
      </c>
      <c r="C42" s="190" t="s">
        <v>77</v>
      </c>
      <c r="D42" s="424">
        <v>2</v>
      </c>
      <c r="E42" s="420"/>
      <c r="F42" s="420">
        <f>+D42*E42</f>
        <v>0</v>
      </c>
    </row>
    <row r="43" spans="1:6" ht="91.5" customHeight="1">
      <c r="A43" s="417"/>
      <c r="B43" s="189" t="s">
        <v>368</v>
      </c>
      <c r="C43" s="190" t="s">
        <v>78</v>
      </c>
      <c r="D43" s="425"/>
      <c r="E43" s="421"/>
      <c r="F43" s="421"/>
    </row>
    <row r="44" spans="1:6" s="7" customFormat="1" ht="15.6">
      <c r="A44" s="426" t="s">
        <v>310</v>
      </c>
      <c r="B44" s="427"/>
      <c r="C44" s="427"/>
      <c r="D44" s="427"/>
      <c r="E44" s="427"/>
      <c r="F44" s="81">
        <f>SUM(F6:F43)</f>
        <v>0</v>
      </c>
    </row>
    <row r="45" spans="1:6" s="7" customFormat="1" ht="15.6">
      <c r="A45" s="79"/>
      <c r="B45" s="80"/>
      <c r="C45" s="80"/>
      <c r="D45" s="80"/>
      <c r="E45" s="80"/>
      <c r="F45" s="82"/>
    </row>
    <row r="46" spans="1:6" s="7" customFormat="1" ht="15.6">
      <c r="A46" s="428" t="s">
        <v>311</v>
      </c>
      <c r="B46" s="429"/>
      <c r="C46" s="429"/>
      <c r="D46" s="429"/>
      <c r="E46" s="429"/>
      <c r="F46" s="429"/>
    </row>
    <row r="47" spans="1:6" s="7" customFormat="1" ht="15.6">
      <c r="A47" s="83" t="s">
        <v>74</v>
      </c>
      <c r="B47" s="430" t="s">
        <v>75</v>
      </c>
      <c r="C47" s="430"/>
      <c r="D47" s="430"/>
      <c r="E47" s="430"/>
      <c r="F47" s="430"/>
    </row>
    <row r="48" spans="1:6" s="7" customFormat="1" ht="28.8">
      <c r="A48" s="416">
        <v>1</v>
      </c>
      <c r="B48" s="76" t="s">
        <v>312</v>
      </c>
      <c r="C48" s="77" t="s">
        <v>71</v>
      </c>
      <c r="D48" s="418">
        <f>110*0.3*1+1*1*0.4*6</f>
        <v>35.4</v>
      </c>
      <c r="E48" s="420"/>
      <c r="F48" s="420">
        <f>+D48*E48</f>
        <v>0</v>
      </c>
    </row>
    <row r="49" spans="1:6" s="7" customFormat="1" ht="28.5" customHeight="1">
      <c r="A49" s="417"/>
      <c r="B49" s="76" t="s">
        <v>76</v>
      </c>
      <c r="C49" s="77" t="s">
        <v>73</v>
      </c>
      <c r="D49" s="419"/>
      <c r="E49" s="421"/>
      <c r="F49" s="421"/>
    </row>
    <row r="50" spans="1:6" s="7" customFormat="1" ht="39.6">
      <c r="A50" s="416">
        <v>2</v>
      </c>
      <c r="B50" s="120" t="s">
        <v>314</v>
      </c>
      <c r="C50" s="84" t="s">
        <v>77</v>
      </c>
      <c r="D50" s="418">
        <v>5</v>
      </c>
      <c r="E50" s="420"/>
      <c r="F50" s="420">
        <f>+D50*E50</f>
        <v>0</v>
      </c>
    </row>
    <row r="51" spans="1:6" s="7" customFormat="1" ht="39.6">
      <c r="A51" s="417"/>
      <c r="B51" s="78" t="s">
        <v>313</v>
      </c>
      <c r="C51" s="84" t="s">
        <v>78</v>
      </c>
      <c r="D51" s="419"/>
      <c r="E51" s="421"/>
      <c r="F51" s="421"/>
    </row>
    <row r="52" spans="1:6" ht="26.4">
      <c r="A52" s="416">
        <v>3</v>
      </c>
      <c r="B52" s="85" t="s">
        <v>315</v>
      </c>
      <c r="C52" s="77" t="s">
        <v>71</v>
      </c>
      <c r="D52" s="418">
        <v>0.6</v>
      </c>
      <c r="E52" s="420"/>
      <c r="F52" s="420">
        <f>+D52*E52</f>
        <v>0</v>
      </c>
    </row>
    <row r="53" spans="1:6" ht="26.4">
      <c r="A53" s="417"/>
      <c r="B53" s="85" t="s">
        <v>316</v>
      </c>
      <c r="C53" s="77" t="s">
        <v>73</v>
      </c>
      <c r="D53" s="419"/>
      <c r="E53" s="421"/>
      <c r="F53" s="421"/>
    </row>
    <row r="54" spans="1:6" ht="26.4">
      <c r="A54" s="416">
        <v>4</v>
      </c>
      <c r="B54" s="76" t="s">
        <v>318</v>
      </c>
      <c r="C54" s="77" t="s">
        <v>71</v>
      </c>
      <c r="D54" s="418">
        <f>0.43*5</f>
        <v>2.15</v>
      </c>
      <c r="E54" s="420"/>
      <c r="F54" s="420">
        <f>+D54*E54</f>
        <v>0</v>
      </c>
    </row>
    <row r="55" spans="1:6" ht="26.4">
      <c r="A55" s="417"/>
      <c r="B55" s="76" t="s">
        <v>317</v>
      </c>
      <c r="C55" s="77" t="s">
        <v>73</v>
      </c>
      <c r="D55" s="419"/>
      <c r="E55" s="421"/>
      <c r="F55" s="421"/>
    </row>
    <row r="56" spans="1:6" ht="39.6">
      <c r="A56" s="416">
        <v>5</v>
      </c>
      <c r="B56" s="76" t="s">
        <v>319</v>
      </c>
      <c r="C56" s="77" t="s">
        <v>71</v>
      </c>
      <c r="D56" s="418">
        <f>D48</f>
        <v>35.4</v>
      </c>
      <c r="E56" s="420"/>
      <c r="F56" s="420">
        <f>+D56*E56</f>
        <v>0</v>
      </c>
    </row>
    <row r="57" spans="1:6" ht="39.6">
      <c r="A57" s="417"/>
      <c r="B57" s="76" t="s">
        <v>79</v>
      </c>
      <c r="C57" s="77" t="s">
        <v>73</v>
      </c>
      <c r="D57" s="419"/>
      <c r="E57" s="421"/>
      <c r="F57" s="421"/>
    </row>
    <row r="58" spans="1:6" s="7" customFormat="1" ht="24" customHeight="1">
      <c r="A58" s="426" t="s">
        <v>320</v>
      </c>
      <c r="B58" s="426"/>
      <c r="C58" s="426"/>
      <c r="D58" s="426"/>
      <c r="E58" s="426"/>
      <c r="F58" s="86">
        <f>SUM(F48:F57)</f>
        <v>0</v>
      </c>
    </row>
    <row r="59" spans="1:6" s="7" customFormat="1" ht="15.6">
      <c r="A59" s="75" t="s">
        <v>80</v>
      </c>
      <c r="B59" s="431" t="s">
        <v>81</v>
      </c>
      <c r="C59" s="431"/>
      <c r="D59" s="431"/>
      <c r="E59" s="431"/>
      <c r="F59" s="431"/>
    </row>
    <row r="60" spans="1:6" s="7" customFormat="1" ht="66">
      <c r="A60" s="416">
        <v>1</v>
      </c>
      <c r="B60" s="78" t="s">
        <v>367</v>
      </c>
      <c r="C60" s="416" t="s">
        <v>14</v>
      </c>
      <c r="D60" s="418"/>
      <c r="E60" s="420"/>
      <c r="F60" s="432"/>
    </row>
    <row r="61" spans="1:6" s="7" customFormat="1" ht="84.75" customHeight="1">
      <c r="A61" s="417"/>
      <c r="B61" s="78" t="s">
        <v>366</v>
      </c>
      <c r="C61" s="422"/>
      <c r="D61" s="419"/>
      <c r="E61" s="421"/>
      <c r="F61" s="433"/>
    </row>
    <row r="62" spans="1:6">
      <c r="A62" s="416">
        <v>2</v>
      </c>
      <c r="B62" s="78" t="s">
        <v>323</v>
      </c>
      <c r="C62" s="422"/>
      <c r="D62" s="418">
        <v>110</v>
      </c>
      <c r="E62" s="420"/>
      <c r="F62" s="420">
        <f>+D62*E62</f>
        <v>0</v>
      </c>
    </row>
    <row r="63" spans="1:6">
      <c r="A63" s="417"/>
      <c r="B63" s="78" t="s">
        <v>321</v>
      </c>
      <c r="C63" s="422"/>
      <c r="D63" s="419"/>
      <c r="E63" s="421"/>
      <c r="F63" s="421"/>
    </row>
    <row r="64" spans="1:6">
      <c r="A64" s="416">
        <v>3</v>
      </c>
      <c r="B64" s="78" t="s">
        <v>324</v>
      </c>
      <c r="C64" s="422"/>
      <c r="D64" s="418">
        <v>95</v>
      </c>
      <c r="E64" s="420"/>
      <c r="F64" s="420">
        <f>+D64*E64</f>
        <v>0</v>
      </c>
    </row>
    <row r="65" spans="1:7">
      <c r="A65" s="417"/>
      <c r="B65" s="78" t="s">
        <v>322</v>
      </c>
      <c r="C65" s="422"/>
      <c r="D65" s="419"/>
      <c r="E65" s="421"/>
      <c r="F65" s="421"/>
    </row>
    <row r="66" spans="1:7">
      <c r="A66" s="416">
        <v>4</v>
      </c>
      <c r="B66" s="78" t="s">
        <v>325</v>
      </c>
      <c r="C66" s="422"/>
      <c r="D66" s="418">
        <v>104</v>
      </c>
      <c r="E66" s="420"/>
      <c r="F66" s="420">
        <f>+D66*E66</f>
        <v>0</v>
      </c>
    </row>
    <row r="67" spans="1:7">
      <c r="A67" s="417"/>
      <c r="B67" s="78" t="s">
        <v>326</v>
      </c>
      <c r="C67" s="422"/>
      <c r="D67" s="419"/>
      <c r="E67" s="421"/>
      <c r="F67" s="421"/>
    </row>
    <row r="68" spans="1:7">
      <c r="A68" s="416">
        <v>5</v>
      </c>
      <c r="B68" s="217" t="s">
        <v>82</v>
      </c>
      <c r="C68" s="218" t="s">
        <v>77</v>
      </c>
      <c r="D68" s="438">
        <v>17</v>
      </c>
      <c r="E68" s="420"/>
      <c r="F68" s="420">
        <f>+D68*E68</f>
        <v>0</v>
      </c>
    </row>
    <row r="69" spans="1:7" ht="13.8" thickBot="1">
      <c r="A69" s="417"/>
      <c r="B69" s="217" t="s">
        <v>327</v>
      </c>
      <c r="C69" s="219" t="s">
        <v>78</v>
      </c>
      <c r="D69" s="439"/>
      <c r="E69" s="421"/>
      <c r="F69" s="421"/>
    </row>
    <row r="70" spans="1:7" s="7" customFormat="1" ht="16.2" thickBot="1">
      <c r="A70" s="434" t="s">
        <v>328</v>
      </c>
      <c r="B70" s="435"/>
      <c r="C70" s="436"/>
      <c r="D70" s="435"/>
      <c r="E70" s="435"/>
      <c r="F70" s="87">
        <f>SUM(F60:F69)</f>
        <v>0</v>
      </c>
    </row>
    <row r="71" spans="1:7" s="7" customFormat="1" ht="23.25" customHeight="1" thickBot="1">
      <c r="A71" s="434" t="s">
        <v>83</v>
      </c>
      <c r="B71" s="435"/>
      <c r="C71" s="435"/>
      <c r="D71" s="435"/>
      <c r="E71" s="437"/>
      <c r="F71" s="226">
        <f>F70+F44+F58</f>
        <v>0</v>
      </c>
    </row>
    <row r="73" spans="1:7" ht="52.8" customHeight="1" thickBot="1">
      <c r="B73" s="403"/>
      <c r="C73" s="403"/>
      <c r="D73" s="403"/>
      <c r="E73" s="403"/>
      <c r="F73" s="403"/>
      <c r="G73" s="34"/>
    </row>
    <row r="74" spans="1:7" ht="18" thickTop="1">
      <c r="B74" s="253"/>
      <c r="C74" s="239"/>
      <c r="D74" s="282"/>
      <c r="E74" s="282"/>
      <c r="F74" s="282"/>
      <c r="G74" s="282"/>
    </row>
    <row r="75" spans="1:7">
      <c r="B75" s="216"/>
    </row>
  </sheetData>
  <mergeCells count="130">
    <mergeCell ref="A26:A27"/>
    <mergeCell ref="D26:D27"/>
    <mergeCell ref="E26:E27"/>
    <mergeCell ref="F26:F27"/>
    <mergeCell ref="E42:E43"/>
    <mergeCell ref="F42:F43"/>
    <mergeCell ref="E24:E25"/>
    <mergeCell ref="F24:F25"/>
    <mergeCell ref="A22:A23"/>
    <mergeCell ref="E22:E23"/>
    <mergeCell ref="A40:A41"/>
    <mergeCell ref="D40:D41"/>
    <mergeCell ref="E40:E41"/>
    <mergeCell ref="F40:F41"/>
    <mergeCell ref="A30:A31"/>
    <mergeCell ref="D30:D31"/>
    <mergeCell ref="E30:E31"/>
    <mergeCell ref="F30:F31"/>
    <mergeCell ref="A36:A37"/>
    <mergeCell ref="D36:D37"/>
    <mergeCell ref="E36:E37"/>
    <mergeCell ref="F36:F37"/>
    <mergeCell ref="A70:E70"/>
    <mergeCell ref="A71:E71"/>
    <mergeCell ref="A20:A21"/>
    <mergeCell ref="D20:D21"/>
    <mergeCell ref="E20:E21"/>
    <mergeCell ref="F20:F21"/>
    <mergeCell ref="A34:A35"/>
    <mergeCell ref="D34:D35"/>
    <mergeCell ref="A28:A29"/>
    <mergeCell ref="D28:D29"/>
    <mergeCell ref="E28:E29"/>
    <mergeCell ref="F28:F29"/>
    <mergeCell ref="D22:D23"/>
    <mergeCell ref="E34:E35"/>
    <mergeCell ref="F34:F35"/>
    <mergeCell ref="F22:F23"/>
    <mergeCell ref="A24:A25"/>
    <mergeCell ref="D24:D25"/>
    <mergeCell ref="D66:D67"/>
    <mergeCell ref="E66:E67"/>
    <mergeCell ref="F66:F67"/>
    <mergeCell ref="A68:A69"/>
    <mergeCell ref="D68:D69"/>
    <mergeCell ref="E68:E69"/>
    <mergeCell ref="F68:F69"/>
    <mergeCell ref="A60:A61"/>
    <mergeCell ref="C60:C67"/>
    <mergeCell ref="D60:D61"/>
    <mergeCell ref="E60:E61"/>
    <mergeCell ref="F60:F61"/>
    <mergeCell ref="A64:A65"/>
    <mergeCell ref="D64:D65"/>
    <mergeCell ref="E64:E65"/>
    <mergeCell ref="F64:F65"/>
    <mergeCell ref="A66:A67"/>
    <mergeCell ref="A62:A63"/>
    <mergeCell ref="D62:D63"/>
    <mergeCell ref="E62:E63"/>
    <mergeCell ref="F62:F63"/>
    <mergeCell ref="A56:A57"/>
    <mergeCell ref="D56:D57"/>
    <mergeCell ref="E56:E57"/>
    <mergeCell ref="F56:F57"/>
    <mergeCell ref="A58:E58"/>
    <mergeCell ref="B59:F59"/>
    <mergeCell ref="A52:A53"/>
    <mergeCell ref="D52:D53"/>
    <mergeCell ref="E52:E53"/>
    <mergeCell ref="F52:F53"/>
    <mergeCell ref="A54:A55"/>
    <mergeCell ref="D54:D55"/>
    <mergeCell ref="E54:E55"/>
    <mergeCell ref="F54:F55"/>
    <mergeCell ref="D48:D49"/>
    <mergeCell ref="E48:E49"/>
    <mergeCell ref="F48:F49"/>
    <mergeCell ref="E32:E33"/>
    <mergeCell ref="A50:A51"/>
    <mergeCell ref="D50:D51"/>
    <mergeCell ref="E50:E51"/>
    <mergeCell ref="F50:F51"/>
    <mergeCell ref="A42:A43"/>
    <mergeCell ref="D42:D43"/>
    <mergeCell ref="A32:A33"/>
    <mergeCell ref="D32:D33"/>
    <mergeCell ref="A44:E44"/>
    <mergeCell ref="A46:F46"/>
    <mergeCell ref="B47:F47"/>
    <mergeCell ref="A48:A49"/>
    <mergeCell ref="F32:F33"/>
    <mergeCell ref="A38:A39"/>
    <mergeCell ref="D38:D39"/>
    <mergeCell ref="E38:E39"/>
    <mergeCell ref="F38:F39"/>
    <mergeCell ref="E16:E17"/>
    <mergeCell ref="F16:F17"/>
    <mergeCell ref="A18:A19"/>
    <mergeCell ref="D18:D19"/>
    <mergeCell ref="E18:E19"/>
    <mergeCell ref="F18:F19"/>
    <mergeCell ref="A14:A15"/>
    <mergeCell ref="D14:D15"/>
    <mergeCell ref="E14:E15"/>
    <mergeCell ref="F14:F15"/>
    <mergeCell ref="B73:F73"/>
    <mergeCell ref="D74:E74"/>
    <mergeCell ref="F74:G74"/>
    <mergeCell ref="A1:F1"/>
    <mergeCell ref="A2:F2"/>
    <mergeCell ref="A3:F3"/>
    <mergeCell ref="A4:B4"/>
    <mergeCell ref="B5:F5"/>
    <mergeCell ref="A6:A7"/>
    <mergeCell ref="D6:D7"/>
    <mergeCell ref="E6:E7"/>
    <mergeCell ref="F6:F7"/>
    <mergeCell ref="A8:A9"/>
    <mergeCell ref="C8:C21"/>
    <mergeCell ref="D8:D11"/>
    <mergeCell ref="E8:E11"/>
    <mergeCell ref="F8:F11"/>
    <mergeCell ref="A10:A11"/>
    <mergeCell ref="A12:A13"/>
    <mergeCell ref="D12:D13"/>
    <mergeCell ref="E12:E13"/>
    <mergeCell ref="F12:F13"/>
    <mergeCell ref="A16:A17"/>
    <mergeCell ref="D16:D17"/>
  </mergeCells>
  <printOptions horizontalCentered="1" verticalCentered="1"/>
  <pageMargins left="0.27559055118110198" right="0.196850393700787" top="0" bottom="0" header="0" footer="0"/>
  <pageSetup paperSize="9" scale="61" orientation="portrait" verticalDpi="1200" r:id="rId1"/>
  <rowBreaks count="1" manualBreakCount="1">
    <brk id="39"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8"/>
  <sheetViews>
    <sheetView workbookViewId="0">
      <selection activeCell="E11" sqref="E11:E42"/>
    </sheetView>
  </sheetViews>
  <sheetFormatPr defaultColWidth="9.109375" defaultRowHeight="13.2"/>
  <cols>
    <col min="1" max="1" width="4.44140625" style="67" customWidth="1"/>
    <col min="2" max="2" width="61.5546875" style="67" customWidth="1"/>
    <col min="3" max="3" width="7.88671875" style="67" customWidth="1"/>
    <col min="4" max="4" width="11.33203125" style="68" customWidth="1"/>
    <col min="5" max="5" width="13.6640625" style="69" customWidth="1"/>
    <col min="6" max="6" width="14" style="70" customWidth="1"/>
    <col min="7" max="7" width="0" style="71" hidden="1" customWidth="1"/>
    <col min="8" max="8" width="17.5546875" style="71" hidden="1" customWidth="1"/>
    <col min="9" max="16384" width="9.109375" style="71"/>
  </cols>
  <sheetData>
    <row r="1" spans="1:8" ht="13.8" thickBot="1"/>
    <row r="2" spans="1:8" s="7" customFormat="1" ht="18" thickBot="1">
      <c r="A2" s="467" t="s">
        <v>156</v>
      </c>
      <c r="B2" s="468"/>
      <c r="C2" s="468"/>
      <c r="D2" s="468"/>
      <c r="E2" s="468"/>
      <c r="F2" s="468"/>
      <c r="G2" s="468"/>
      <c r="H2" s="469"/>
    </row>
    <row r="3" spans="1:8" s="7" customFormat="1" ht="18" thickBot="1">
      <c r="A3" s="470" t="s">
        <v>142</v>
      </c>
      <c r="B3" s="471"/>
      <c r="C3" s="471"/>
      <c r="D3" s="471"/>
      <c r="E3" s="471"/>
      <c r="F3" s="471"/>
      <c r="G3" s="471"/>
      <c r="H3" s="472"/>
    </row>
    <row r="4" spans="1:8" s="31" customFormat="1" ht="53.4" thickBot="1">
      <c r="A4" s="44" t="s">
        <v>33</v>
      </c>
      <c r="B4" s="43" t="s">
        <v>285</v>
      </c>
      <c r="C4" s="442" t="s">
        <v>329</v>
      </c>
      <c r="D4" s="444" t="s">
        <v>330</v>
      </c>
      <c r="E4" s="444" t="s">
        <v>448</v>
      </c>
      <c r="F4" s="446" t="s">
        <v>452</v>
      </c>
      <c r="G4" s="42" t="s">
        <v>42</v>
      </c>
      <c r="H4" s="41" t="s">
        <v>43</v>
      </c>
    </row>
    <row r="5" spans="1:8" s="7" customFormat="1" ht="21.6" thickBot="1">
      <c r="A5" s="448" t="s">
        <v>331</v>
      </c>
      <c r="B5" s="449"/>
      <c r="C5" s="443"/>
      <c r="D5" s="445"/>
      <c r="E5" s="445"/>
      <c r="F5" s="447"/>
      <c r="G5" s="150" t="s">
        <v>67</v>
      </c>
      <c r="H5" s="149" t="s">
        <v>68</v>
      </c>
    </row>
    <row r="6" spans="1:8" s="7" customFormat="1" ht="15.6">
      <c r="A6" s="148" t="s">
        <v>69</v>
      </c>
      <c r="B6" s="473" t="s">
        <v>141</v>
      </c>
      <c r="C6" s="474"/>
      <c r="D6" s="474"/>
      <c r="E6" s="474"/>
      <c r="F6" s="474"/>
      <c r="G6" s="474"/>
      <c r="H6" s="475"/>
    </row>
    <row r="7" spans="1:8" ht="105.6">
      <c r="A7" s="450">
        <v>1</v>
      </c>
      <c r="B7" s="147" t="s">
        <v>364</v>
      </c>
      <c r="C7" s="479" t="s">
        <v>14</v>
      </c>
      <c r="D7" s="461"/>
      <c r="E7" s="461"/>
      <c r="F7" s="464"/>
      <c r="G7" s="461"/>
      <c r="H7" s="476"/>
    </row>
    <row r="8" spans="1:8" ht="132">
      <c r="A8" s="451"/>
      <c r="B8" s="145" t="s">
        <v>365</v>
      </c>
      <c r="C8" s="480"/>
      <c r="D8" s="462"/>
      <c r="E8" s="462"/>
      <c r="F8" s="465"/>
      <c r="G8" s="462"/>
      <c r="H8" s="477"/>
    </row>
    <row r="9" spans="1:8" ht="52.8">
      <c r="A9" s="450">
        <v>2</v>
      </c>
      <c r="B9" s="145" t="s">
        <v>333</v>
      </c>
      <c r="C9" s="480"/>
      <c r="D9" s="462"/>
      <c r="E9" s="462"/>
      <c r="F9" s="465"/>
      <c r="G9" s="462"/>
      <c r="H9" s="477"/>
    </row>
    <row r="10" spans="1:8" ht="66">
      <c r="A10" s="451"/>
      <c r="B10" s="145" t="s">
        <v>140</v>
      </c>
      <c r="C10" s="480"/>
      <c r="D10" s="463"/>
      <c r="E10" s="463"/>
      <c r="F10" s="466"/>
      <c r="G10" s="463"/>
      <c r="H10" s="478"/>
    </row>
    <row r="11" spans="1:8">
      <c r="A11" s="450">
        <v>3</v>
      </c>
      <c r="B11" s="145" t="s">
        <v>334</v>
      </c>
      <c r="C11" s="480"/>
      <c r="D11" s="452">
        <v>205</v>
      </c>
      <c r="E11" s="454"/>
      <c r="F11" s="454">
        <f>E11*D11</f>
        <v>0</v>
      </c>
      <c r="G11" s="452"/>
      <c r="H11" s="460">
        <f>G11*E11</f>
        <v>0</v>
      </c>
    </row>
    <row r="12" spans="1:8">
      <c r="A12" s="451"/>
      <c r="B12" s="145" t="s">
        <v>336</v>
      </c>
      <c r="C12" s="480"/>
      <c r="D12" s="453"/>
      <c r="E12" s="455"/>
      <c r="F12" s="455"/>
      <c r="G12" s="453"/>
      <c r="H12" s="459"/>
    </row>
    <row r="13" spans="1:8">
      <c r="A13" s="450">
        <v>4</v>
      </c>
      <c r="B13" s="145" t="s">
        <v>335</v>
      </c>
      <c r="C13" s="480"/>
      <c r="D13" s="452">
        <v>138</v>
      </c>
      <c r="E13" s="454"/>
      <c r="F13" s="454">
        <f>E13*D13</f>
        <v>0</v>
      </c>
      <c r="G13" s="452"/>
      <c r="H13" s="460">
        <f>G13*E13</f>
        <v>0</v>
      </c>
    </row>
    <row r="14" spans="1:8">
      <c r="A14" s="451"/>
      <c r="B14" s="145" t="s">
        <v>337</v>
      </c>
      <c r="C14" s="480"/>
      <c r="D14" s="453"/>
      <c r="E14" s="455"/>
      <c r="F14" s="455"/>
      <c r="G14" s="453"/>
      <c r="H14" s="459"/>
    </row>
    <row r="15" spans="1:8">
      <c r="A15" s="450">
        <v>5</v>
      </c>
      <c r="B15" s="145" t="s">
        <v>340</v>
      </c>
      <c r="C15" s="480"/>
      <c r="D15" s="452">
        <v>115</v>
      </c>
      <c r="E15" s="454"/>
      <c r="F15" s="454">
        <f>E15*D15</f>
        <v>0</v>
      </c>
      <c r="G15" s="452"/>
      <c r="H15" s="460">
        <f>G15*E15</f>
        <v>0</v>
      </c>
    </row>
    <row r="16" spans="1:8">
      <c r="A16" s="451"/>
      <c r="B16" s="145" t="s">
        <v>338</v>
      </c>
      <c r="C16" s="480"/>
      <c r="D16" s="453"/>
      <c r="E16" s="455"/>
      <c r="F16" s="455"/>
      <c r="G16" s="453"/>
      <c r="H16" s="459"/>
    </row>
    <row r="17" spans="1:8">
      <c r="A17" s="450">
        <v>6</v>
      </c>
      <c r="B17" s="145" t="s">
        <v>341</v>
      </c>
      <c r="C17" s="480"/>
      <c r="D17" s="452">
        <v>52</v>
      </c>
      <c r="E17" s="454"/>
      <c r="F17" s="454">
        <f>E17*D17</f>
        <v>0</v>
      </c>
      <c r="G17" s="452"/>
      <c r="H17" s="460">
        <f>G17*E17</f>
        <v>0</v>
      </c>
    </row>
    <row r="18" spans="1:8">
      <c r="A18" s="451"/>
      <c r="B18" s="145" t="s">
        <v>339</v>
      </c>
      <c r="C18" s="481"/>
      <c r="D18" s="453"/>
      <c r="E18" s="455"/>
      <c r="F18" s="455"/>
      <c r="G18" s="453"/>
      <c r="H18" s="459"/>
    </row>
    <row r="19" spans="1:8">
      <c r="A19" s="450">
        <v>7</v>
      </c>
      <c r="B19" s="145" t="s">
        <v>343</v>
      </c>
      <c r="C19" s="146" t="s">
        <v>86</v>
      </c>
      <c r="D19" s="452">
        <v>8</v>
      </c>
      <c r="E19" s="454"/>
      <c r="F19" s="454">
        <f>E19*D19</f>
        <v>0</v>
      </c>
      <c r="G19" s="452"/>
      <c r="H19" s="460">
        <f>G19*E19</f>
        <v>0</v>
      </c>
    </row>
    <row r="20" spans="1:8">
      <c r="A20" s="451"/>
      <c r="B20" s="145" t="s">
        <v>344</v>
      </c>
      <c r="C20" s="144" t="s">
        <v>78</v>
      </c>
      <c r="D20" s="453"/>
      <c r="E20" s="455"/>
      <c r="F20" s="455"/>
      <c r="G20" s="453"/>
      <c r="H20" s="459"/>
    </row>
    <row r="21" spans="1:8">
      <c r="A21" s="450">
        <v>8</v>
      </c>
      <c r="B21" s="152" t="s">
        <v>342</v>
      </c>
      <c r="C21" s="146" t="s">
        <v>86</v>
      </c>
      <c r="D21" s="452">
        <v>84</v>
      </c>
      <c r="E21" s="454"/>
      <c r="F21" s="454">
        <f>E21*D21</f>
        <v>0</v>
      </c>
      <c r="G21" s="452"/>
      <c r="H21" s="460">
        <f>G21*E21</f>
        <v>0</v>
      </c>
    </row>
    <row r="22" spans="1:8">
      <c r="A22" s="451"/>
      <c r="B22" s="152" t="s">
        <v>150</v>
      </c>
      <c r="C22" s="144" t="s">
        <v>78</v>
      </c>
      <c r="D22" s="453"/>
      <c r="E22" s="455"/>
      <c r="F22" s="455"/>
      <c r="G22" s="453"/>
      <c r="H22" s="459"/>
    </row>
    <row r="23" spans="1:8">
      <c r="A23" s="450">
        <v>9</v>
      </c>
      <c r="B23" s="152" t="s">
        <v>345</v>
      </c>
      <c r="C23" s="146" t="s">
        <v>86</v>
      </c>
      <c r="D23" s="452">
        <v>2</v>
      </c>
      <c r="E23" s="456"/>
      <c r="F23" s="454">
        <f>E23*D23</f>
        <v>0</v>
      </c>
      <c r="G23" s="452"/>
      <c r="H23" s="460">
        <f>G23*E23</f>
        <v>0</v>
      </c>
    </row>
    <row r="24" spans="1:8" ht="15" customHeight="1">
      <c r="A24" s="451"/>
      <c r="B24" s="152" t="s">
        <v>346</v>
      </c>
      <c r="C24" s="144" t="s">
        <v>78</v>
      </c>
      <c r="D24" s="453"/>
      <c r="E24" s="457"/>
      <c r="F24" s="455"/>
      <c r="G24" s="453"/>
      <c r="H24" s="459"/>
    </row>
    <row r="25" spans="1:8">
      <c r="A25" s="450">
        <v>10</v>
      </c>
      <c r="B25" s="152" t="s">
        <v>347</v>
      </c>
      <c r="C25" s="146" t="s">
        <v>14</v>
      </c>
      <c r="D25" s="452">
        <v>2</v>
      </c>
      <c r="E25" s="456"/>
      <c r="F25" s="454">
        <f>E25*D25</f>
        <v>0</v>
      </c>
      <c r="G25" s="452"/>
      <c r="H25" s="460">
        <f>G25*E25</f>
        <v>0</v>
      </c>
    </row>
    <row r="26" spans="1:8">
      <c r="A26" s="451"/>
      <c r="B26" s="152" t="s">
        <v>348</v>
      </c>
      <c r="C26" s="144" t="s">
        <v>88</v>
      </c>
      <c r="D26" s="453"/>
      <c r="E26" s="457"/>
      <c r="F26" s="455"/>
      <c r="G26" s="453"/>
      <c r="H26" s="459"/>
    </row>
    <row r="27" spans="1:8">
      <c r="A27" s="450">
        <v>11</v>
      </c>
      <c r="B27" s="153" t="s">
        <v>349</v>
      </c>
      <c r="C27" s="146" t="s">
        <v>86</v>
      </c>
      <c r="D27" s="452">
        <v>1</v>
      </c>
      <c r="E27" s="456"/>
      <c r="F27" s="454">
        <f>E27*D27</f>
        <v>0</v>
      </c>
      <c r="G27" s="452"/>
      <c r="H27" s="460">
        <f>G27*E27</f>
        <v>0</v>
      </c>
    </row>
    <row r="28" spans="1:8">
      <c r="A28" s="451"/>
      <c r="B28" s="152" t="s">
        <v>350</v>
      </c>
      <c r="C28" s="144" t="s">
        <v>78</v>
      </c>
      <c r="D28" s="453"/>
      <c r="E28" s="457"/>
      <c r="F28" s="455"/>
      <c r="G28" s="453"/>
      <c r="H28" s="459"/>
    </row>
    <row r="29" spans="1:8">
      <c r="A29" s="450">
        <v>12</v>
      </c>
      <c r="B29" s="152" t="s">
        <v>351</v>
      </c>
      <c r="C29" s="146" t="s">
        <v>86</v>
      </c>
      <c r="D29" s="452">
        <v>2</v>
      </c>
      <c r="E29" s="456"/>
      <c r="F29" s="454">
        <f>E29*D29</f>
        <v>0</v>
      </c>
      <c r="G29" s="452"/>
      <c r="H29" s="460">
        <f>G29*E29</f>
        <v>0</v>
      </c>
    </row>
    <row r="30" spans="1:8">
      <c r="A30" s="451"/>
      <c r="B30" s="152" t="s">
        <v>149</v>
      </c>
      <c r="C30" s="144" t="s">
        <v>78</v>
      </c>
      <c r="D30" s="453"/>
      <c r="E30" s="457"/>
      <c r="F30" s="455"/>
      <c r="G30" s="453"/>
      <c r="H30" s="459"/>
    </row>
    <row r="31" spans="1:8">
      <c r="A31" s="450">
        <v>13</v>
      </c>
      <c r="B31" s="152" t="s">
        <v>352</v>
      </c>
      <c r="C31" s="146" t="s">
        <v>86</v>
      </c>
      <c r="D31" s="452">
        <v>2</v>
      </c>
      <c r="E31" s="456"/>
      <c r="F31" s="454">
        <f>E31*D31</f>
        <v>0</v>
      </c>
      <c r="G31" s="452"/>
      <c r="H31" s="460">
        <f>G31*E31</f>
        <v>0</v>
      </c>
    </row>
    <row r="32" spans="1:8">
      <c r="A32" s="451"/>
      <c r="B32" s="152" t="s">
        <v>353</v>
      </c>
      <c r="C32" s="144" t="s">
        <v>78</v>
      </c>
      <c r="D32" s="453"/>
      <c r="E32" s="457"/>
      <c r="F32" s="455"/>
      <c r="G32" s="453"/>
      <c r="H32" s="459"/>
    </row>
    <row r="33" spans="1:8">
      <c r="A33" s="450">
        <v>14</v>
      </c>
      <c r="B33" s="152" t="s">
        <v>354</v>
      </c>
      <c r="C33" s="146" t="s">
        <v>86</v>
      </c>
      <c r="D33" s="452">
        <v>1</v>
      </c>
      <c r="E33" s="456"/>
      <c r="F33" s="454">
        <f>E33*D33</f>
        <v>0</v>
      </c>
      <c r="G33" s="452"/>
      <c r="H33" s="460">
        <f>G33*E33</f>
        <v>0</v>
      </c>
    </row>
    <row r="34" spans="1:8">
      <c r="A34" s="451"/>
      <c r="B34" s="145" t="s">
        <v>355</v>
      </c>
      <c r="C34" s="144" t="s">
        <v>78</v>
      </c>
      <c r="D34" s="453"/>
      <c r="E34" s="457"/>
      <c r="F34" s="455"/>
      <c r="G34" s="453"/>
      <c r="H34" s="459"/>
    </row>
    <row r="35" spans="1:8">
      <c r="A35" s="450">
        <v>15</v>
      </c>
      <c r="B35" s="145" t="s">
        <v>357</v>
      </c>
      <c r="C35" s="146" t="s">
        <v>86</v>
      </c>
      <c r="D35" s="452">
        <v>4</v>
      </c>
      <c r="E35" s="456"/>
      <c r="F35" s="454">
        <f>E35*D35</f>
        <v>0</v>
      </c>
      <c r="G35" s="452"/>
      <c r="H35" s="460">
        <f>G35*E35</f>
        <v>0</v>
      </c>
    </row>
    <row r="36" spans="1:8">
      <c r="A36" s="451"/>
      <c r="B36" s="145" t="s">
        <v>356</v>
      </c>
      <c r="C36" s="144" t="s">
        <v>78</v>
      </c>
      <c r="D36" s="453"/>
      <c r="E36" s="457"/>
      <c r="F36" s="455"/>
      <c r="G36" s="453"/>
      <c r="H36" s="459"/>
    </row>
    <row r="37" spans="1:8">
      <c r="A37" s="450">
        <v>16</v>
      </c>
      <c r="B37" s="145" t="s">
        <v>361</v>
      </c>
      <c r="C37" s="146" t="s">
        <v>14</v>
      </c>
      <c r="D37" s="452">
        <f>0.6*1+1*25+1.2*9</f>
        <v>36.4</v>
      </c>
      <c r="E37" s="454"/>
      <c r="F37" s="454">
        <f>E37*D37</f>
        <v>0</v>
      </c>
      <c r="G37" s="452"/>
      <c r="H37" s="458">
        <f>G37*E37</f>
        <v>0</v>
      </c>
    </row>
    <row r="38" spans="1:8">
      <c r="A38" s="451"/>
      <c r="B38" s="145" t="s">
        <v>358</v>
      </c>
      <c r="C38" s="144" t="s">
        <v>88</v>
      </c>
      <c r="D38" s="453"/>
      <c r="E38" s="455"/>
      <c r="F38" s="455"/>
      <c r="G38" s="453"/>
      <c r="H38" s="459"/>
    </row>
    <row r="39" spans="1:8">
      <c r="A39" s="450">
        <v>17</v>
      </c>
      <c r="B39" s="189" t="s">
        <v>360</v>
      </c>
      <c r="C39" s="191" t="s">
        <v>86</v>
      </c>
      <c r="D39" s="424">
        <v>7</v>
      </c>
      <c r="E39" s="482"/>
      <c r="F39" s="454">
        <f>E39*D39</f>
        <v>0</v>
      </c>
      <c r="G39" s="452"/>
      <c r="H39" s="458">
        <f>G39*E39</f>
        <v>0</v>
      </c>
    </row>
    <row r="40" spans="1:8">
      <c r="A40" s="451"/>
      <c r="B40" s="189" t="s">
        <v>359</v>
      </c>
      <c r="C40" s="192" t="s">
        <v>78</v>
      </c>
      <c r="D40" s="425"/>
      <c r="E40" s="483"/>
      <c r="F40" s="455"/>
      <c r="G40" s="453"/>
      <c r="H40" s="459"/>
    </row>
    <row r="41" spans="1:8">
      <c r="A41" s="450">
        <v>18</v>
      </c>
      <c r="B41" s="189" t="s">
        <v>362</v>
      </c>
      <c r="C41" s="191" t="s">
        <v>86</v>
      </c>
      <c r="D41" s="424">
        <v>1</v>
      </c>
      <c r="E41" s="482"/>
      <c r="F41" s="454">
        <f>E41*D41</f>
        <v>0</v>
      </c>
      <c r="G41" s="452"/>
      <c r="H41" s="458">
        <f>G41*E41</f>
        <v>0</v>
      </c>
    </row>
    <row r="42" spans="1:8">
      <c r="A42" s="451"/>
      <c r="B42" s="189" t="s">
        <v>363</v>
      </c>
      <c r="C42" s="192" t="s">
        <v>78</v>
      </c>
      <c r="D42" s="425"/>
      <c r="E42" s="483"/>
      <c r="F42" s="455"/>
      <c r="G42" s="453"/>
      <c r="H42" s="459"/>
    </row>
    <row r="43" spans="1:8" s="7" customFormat="1" ht="16.2" thickBot="1">
      <c r="A43" s="440" t="s">
        <v>332</v>
      </c>
      <c r="B43" s="441"/>
      <c r="C43" s="441"/>
      <c r="D43" s="441"/>
      <c r="E43" s="441"/>
      <c r="F43" s="226">
        <f>SUM(F11:F42)</f>
        <v>0</v>
      </c>
      <c r="G43" s="143"/>
      <c r="H43" s="142">
        <f>SUM(H7:H42)</f>
        <v>0</v>
      </c>
    </row>
    <row r="44" spans="1:8" ht="14.4">
      <c r="B44" s="141"/>
    </row>
    <row r="45" spans="1:8" ht="15" thickBot="1">
      <c r="A45" s="141"/>
      <c r="B45" s="403"/>
      <c r="C45" s="403"/>
      <c r="D45" s="403"/>
      <c r="E45" s="403"/>
      <c r="F45" s="403"/>
      <c r="G45" s="34"/>
    </row>
    <row r="46" spans="1:8" ht="18" thickTop="1">
      <c r="B46" s="253"/>
      <c r="C46" s="239"/>
      <c r="D46" s="282"/>
      <c r="E46" s="282"/>
      <c r="F46" s="282"/>
      <c r="G46" s="282"/>
    </row>
    <row r="47" spans="1:8">
      <c r="B47" s="215"/>
    </row>
    <row r="48" spans="1:8">
      <c r="B48" s="216"/>
    </row>
  </sheetData>
  <mergeCells count="116">
    <mergeCell ref="A39:A40"/>
    <mergeCell ref="D39:D40"/>
    <mergeCell ref="E39:E40"/>
    <mergeCell ref="F39:F40"/>
    <mergeCell ref="G39:G40"/>
    <mergeCell ref="H39:H40"/>
    <mergeCell ref="A41:A42"/>
    <mergeCell ref="D41:D42"/>
    <mergeCell ref="E41:E42"/>
    <mergeCell ref="F41:F42"/>
    <mergeCell ref="G41:G42"/>
    <mergeCell ref="H41:H42"/>
    <mergeCell ref="A2:H2"/>
    <mergeCell ref="A3:H3"/>
    <mergeCell ref="A35:A36"/>
    <mergeCell ref="D35:D36"/>
    <mergeCell ref="B6:H6"/>
    <mergeCell ref="A7:A8"/>
    <mergeCell ref="G7:G10"/>
    <mergeCell ref="H7:H10"/>
    <mergeCell ref="H11:H12"/>
    <mergeCell ref="E35:E36"/>
    <mergeCell ref="A33:A34"/>
    <mergeCell ref="D33:D34"/>
    <mergeCell ref="E33:E34"/>
    <mergeCell ref="F33:F34"/>
    <mergeCell ref="G33:G34"/>
    <mergeCell ref="H33:H34"/>
    <mergeCell ref="A9:A10"/>
    <mergeCell ref="A11:A12"/>
    <mergeCell ref="D11:D12"/>
    <mergeCell ref="E11:E12"/>
    <mergeCell ref="F11:F12"/>
    <mergeCell ref="G11:G12"/>
    <mergeCell ref="C7:C18"/>
    <mergeCell ref="D7:D10"/>
    <mergeCell ref="E7:E10"/>
    <mergeCell ref="F7:F10"/>
    <mergeCell ref="A13:A14"/>
    <mergeCell ref="D13:D14"/>
    <mergeCell ref="E13:E14"/>
    <mergeCell ref="F13:F14"/>
    <mergeCell ref="G13:G14"/>
    <mergeCell ref="H13:H14"/>
    <mergeCell ref="A15:A16"/>
    <mergeCell ref="D15:D16"/>
    <mergeCell ref="E15:E16"/>
    <mergeCell ref="F15:F16"/>
    <mergeCell ref="G15:G16"/>
    <mergeCell ref="H15:H16"/>
    <mergeCell ref="H17:H18"/>
    <mergeCell ref="A19:A20"/>
    <mergeCell ref="D19:D20"/>
    <mergeCell ref="E19:E20"/>
    <mergeCell ref="G19:G20"/>
    <mergeCell ref="H19:H20"/>
    <mergeCell ref="G23:G24"/>
    <mergeCell ref="H23:H24"/>
    <mergeCell ref="G25:G26"/>
    <mergeCell ref="H25:H26"/>
    <mergeCell ref="A17:A18"/>
    <mergeCell ref="D17:D18"/>
    <mergeCell ref="E17:E18"/>
    <mergeCell ref="F17:F18"/>
    <mergeCell ref="G17:G18"/>
    <mergeCell ref="H21:H22"/>
    <mergeCell ref="D21:D22"/>
    <mergeCell ref="E21:E22"/>
    <mergeCell ref="F21:F22"/>
    <mergeCell ref="G21:G22"/>
    <mergeCell ref="F25:F26"/>
    <mergeCell ref="E27:E28"/>
    <mergeCell ref="F27:F28"/>
    <mergeCell ref="A29:A30"/>
    <mergeCell ref="G37:G38"/>
    <mergeCell ref="H37:H38"/>
    <mergeCell ref="A31:A32"/>
    <mergeCell ref="D31:D32"/>
    <mergeCell ref="E31:E32"/>
    <mergeCell ref="F31:F32"/>
    <mergeCell ref="G31:G32"/>
    <mergeCell ref="F35:F36"/>
    <mergeCell ref="G35:G36"/>
    <mergeCell ref="H35:H36"/>
    <mergeCell ref="H31:H32"/>
    <mergeCell ref="H29:H30"/>
    <mergeCell ref="G27:G28"/>
    <mergeCell ref="H27:H28"/>
    <mergeCell ref="D29:D30"/>
    <mergeCell ref="E29:E30"/>
    <mergeCell ref="F29:F30"/>
    <mergeCell ref="G29:G30"/>
    <mergeCell ref="B45:F45"/>
    <mergeCell ref="D46:E46"/>
    <mergeCell ref="F46:G46"/>
    <mergeCell ref="A43:E43"/>
    <mergeCell ref="C4:C5"/>
    <mergeCell ref="D4:D5"/>
    <mergeCell ref="E4:E5"/>
    <mergeCell ref="F4:F5"/>
    <mergeCell ref="A5:B5"/>
    <mergeCell ref="A37:A38"/>
    <mergeCell ref="D37:D38"/>
    <mergeCell ref="E37:E38"/>
    <mergeCell ref="F37:F38"/>
    <mergeCell ref="F19:F20"/>
    <mergeCell ref="A23:A24"/>
    <mergeCell ref="D23:D24"/>
    <mergeCell ref="E23:E24"/>
    <mergeCell ref="F23:F24"/>
    <mergeCell ref="A21:A22"/>
    <mergeCell ref="A25:A26"/>
    <mergeCell ref="D25:D26"/>
    <mergeCell ref="E25:E26"/>
    <mergeCell ref="A27:A28"/>
    <mergeCell ref="D27:D28"/>
  </mergeCells>
  <pageMargins left="0.25" right="0.25" top="0" bottom="0" header="0" footer="0"/>
  <pageSetup paperSize="9" scale="85" fitToHeight="11"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vt:lpstr>
      <vt:lpstr>Fire Alarm</vt:lpstr>
      <vt:lpstr>El. Works</vt:lpstr>
      <vt:lpstr>Water sanitation</vt:lpstr>
      <vt:lpstr>Heating system</vt:lpstr>
      <vt:lpstr>Budget!Print_Area</vt:lpstr>
      <vt:lpstr>'Water sanitation'!Print_Area</vt:lpstr>
    </vt:vector>
  </TitlesOfParts>
  <Company>Kujt 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DRC arch</dc:creator>
  <cp:lastModifiedBy>user</cp:lastModifiedBy>
  <cp:lastPrinted>2020-06-12T12:12:43Z</cp:lastPrinted>
  <dcterms:created xsi:type="dcterms:W3CDTF">2000-06-18T07:49:14Z</dcterms:created>
  <dcterms:modified xsi:type="dcterms:W3CDTF">2021-06-25T08:44:51Z</dcterms:modified>
</cp:coreProperties>
</file>